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Q2 2566\"/>
    </mc:Choice>
  </mc:AlternateContent>
  <bookViews>
    <workbookView xWindow="0" yWindow="0" windowWidth="19200" windowHeight="7010" tabRatio="650"/>
  </bookViews>
  <sheets>
    <sheet name="BS 2-5" sheetId="16" r:id="rId1"/>
    <sheet name="PL 6-9" sheetId="17" r:id="rId2"/>
    <sheet name="CH10" sheetId="24" r:id="rId3"/>
    <sheet name="CH11" sheetId="27" r:id="rId4"/>
    <sheet name="CH12" sheetId="26" r:id="rId5"/>
    <sheet name="CH13" sheetId="28" r:id="rId6"/>
    <sheet name="CF 14-17" sheetId="22" r:id="rId7"/>
    <sheet name="PL" sheetId="1" state="hidden" r:id="rId8"/>
  </sheets>
  <definedNames>
    <definedName name="_xlnm.Print_Area" localSheetId="0">'BS 2-5'!$A$1:$I$127</definedName>
    <definedName name="_xlnm.Print_Area" localSheetId="6">'CF 14-17'!$A$1:$K$141</definedName>
    <definedName name="_xlnm.Print_Area" localSheetId="2">'CH10'!$A$1:$AK$42</definedName>
    <definedName name="_xlnm.Print_Area" localSheetId="3">'CH11'!$A$1:$AM$42</definedName>
    <definedName name="_xlnm.Print_Area" localSheetId="5">'CH13'!$A$1:$AC$32</definedName>
    <definedName name="_xlnm.Print_Area" localSheetId="7">PL!$A$1:$K$85</definedName>
    <definedName name="_xlnm.Print_Area" localSheetId="1">'PL 6-9'!$A$1:$J$180</definedName>
    <definedName name="Title2nd" localSheetId="6">'CF 14-17'!#REF!</definedName>
    <definedName name="Title2nd" localSheetId="7">PL!#REF!</definedName>
    <definedName name="Title2nd" localSheetId="1">'PL 6-9'!#REF!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4" i="22" l="1"/>
  <c r="G134" i="22"/>
  <c r="K117" i="22"/>
  <c r="G117" i="22"/>
  <c r="K115" i="22"/>
  <c r="G115" i="22"/>
  <c r="K112" i="22"/>
  <c r="G112" i="22"/>
  <c r="K109" i="22"/>
  <c r="G109" i="22"/>
  <c r="K57" i="22"/>
  <c r="G57" i="22"/>
  <c r="K36" i="22"/>
  <c r="I36" i="22"/>
  <c r="G36" i="22"/>
  <c r="E36" i="22"/>
  <c r="Y22" i="28"/>
  <c r="Y20" i="28"/>
  <c r="AC20" i="28" s="1"/>
  <c r="Y21" i="28"/>
  <c r="AC21" i="28" s="1"/>
  <c r="Y31" i="28"/>
  <c r="AC31" i="28" s="1"/>
  <c r="Y30" i="28"/>
  <c r="AC30" i="28" s="1"/>
  <c r="Y27" i="28"/>
  <c r="AC27" i="28" s="1"/>
  <c r="Y26" i="28"/>
  <c r="Y28" i="28" s="1"/>
  <c r="AC26" i="28" l="1"/>
  <c r="E25" i="16" l="1"/>
  <c r="C25" i="16"/>
  <c r="G75" i="22" l="1"/>
  <c r="K75" i="22"/>
  <c r="AE19" i="27"/>
  <c r="M22" i="28" l="1"/>
  <c r="E28" i="28"/>
  <c r="W38" i="27"/>
  <c r="W30" i="27"/>
  <c r="W32" i="27" s="1"/>
  <c r="O21" i="27"/>
  <c r="AK21" i="27"/>
  <c r="AI19" i="27"/>
  <c r="W42" i="27" l="1"/>
  <c r="AM19" i="27"/>
  <c r="AC27" i="27" l="1"/>
  <c r="AE27" i="27" s="1"/>
  <c r="AI27" i="27" s="1"/>
  <c r="AM27" i="27" s="1"/>
  <c r="I29" i="24"/>
  <c r="W29" i="26" l="1"/>
  <c r="W26" i="26"/>
  <c r="W25" i="26"/>
  <c r="AA27" i="26"/>
  <c r="U27" i="26"/>
  <c r="S27" i="26"/>
  <c r="Q27" i="26"/>
  <c r="O27" i="26"/>
  <c r="M27" i="26"/>
  <c r="K27" i="26"/>
  <c r="I27" i="26"/>
  <c r="G27" i="26"/>
  <c r="E27" i="26"/>
  <c r="C27" i="26"/>
  <c r="AA21" i="26"/>
  <c r="AA23" i="26" s="1"/>
  <c r="U21" i="26"/>
  <c r="U23" i="26" s="1"/>
  <c r="S21" i="26"/>
  <c r="S23" i="26" s="1"/>
  <c r="Q21" i="26"/>
  <c r="Q23" i="26" s="1"/>
  <c r="O21" i="26"/>
  <c r="O23" i="26" s="1"/>
  <c r="M21" i="26"/>
  <c r="M23" i="26" s="1"/>
  <c r="K21" i="26"/>
  <c r="K23" i="26" s="1"/>
  <c r="I21" i="26"/>
  <c r="I23" i="26" s="1"/>
  <c r="G21" i="26"/>
  <c r="G23" i="26" s="1"/>
  <c r="E21" i="26"/>
  <c r="E23" i="26" s="1"/>
  <c r="C21" i="26"/>
  <c r="C23" i="26" s="1"/>
  <c r="W20" i="26"/>
  <c r="W17" i="26"/>
  <c r="Y17" i="26" s="1"/>
  <c r="AC40" i="27"/>
  <c r="AE40" i="27" s="1"/>
  <c r="AI40" i="27" s="1"/>
  <c r="AM40" i="27" s="1"/>
  <c r="AC37" i="27"/>
  <c r="AE37" i="27" s="1"/>
  <c r="AI37" i="27" s="1"/>
  <c r="AM37" i="27" s="1"/>
  <c r="AC36" i="27"/>
  <c r="AE36" i="27" s="1"/>
  <c r="AI36" i="27" s="1"/>
  <c r="AM36" i="27" s="1"/>
  <c r="AC26" i="27"/>
  <c r="AE26" i="27" s="1"/>
  <c r="AI26" i="27" s="1"/>
  <c r="AM26" i="27" s="1"/>
  <c r="AC25" i="27"/>
  <c r="AE25" i="27" s="1"/>
  <c r="AC16" i="24"/>
  <c r="AG16" i="24" s="1"/>
  <c r="AK16" i="24" s="1"/>
  <c r="W17" i="28"/>
  <c r="Y17" i="28" s="1"/>
  <c r="AC16" i="27"/>
  <c r="AC41" i="24"/>
  <c r="AG41" i="24" s="1"/>
  <c r="AK41" i="24" s="1"/>
  <c r="AC40" i="24"/>
  <c r="AG40" i="24" s="1"/>
  <c r="AK40" i="24" s="1"/>
  <c r="AC37" i="24"/>
  <c r="AG37" i="24" s="1"/>
  <c r="AK37" i="24" s="1"/>
  <c r="AC36" i="24"/>
  <c r="AG36" i="24" s="1"/>
  <c r="AK36" i="24" s="1"/>
  <c r="AC33" i="24"/>
  <c r="AG33" i="24" s="1"/>
  <c r="AK33" i="24" s="1"/>
  <c r="AC27" i="24"/>
  <c r="AG27" i="24" s="1"/>
  <c r="AK27" i="24" s="1"/>
  <c r="AC25" i="24"/>
  <c r="AG25" i="24" s="1"/>
  <c r="AK25" i="24" s="1"/>
  <c r="AC24" i="24"/>
  <c r="AG24" i="24" s="1"/>
  <c r="AK24" i="24" s="1"/>
  <c r="AC19" i="24"/>
  <c r="AG19" i="24" s="1"/>
  <c r="AI38" i="24"/>
  <c r="AE38" i="24"/>
  <c r="AA38" i="24"/>
  <c r="Y38" i="24"/>
  <c r="W38" i="24"/>
  <c r="U38" i="24"/>
  <c r="S38" i="24"/>
  <c r="Q38" i="24"/>
  <c r="O38" i="24"/>
  <c r="M38" i="24"/>
  <c r="K38" i="24"/>
  <c r="I38" i="24"/>
  <c r="G38" i="24"/>
  <c r="E38" i="24"/>
  <c r="C38" i="24"/>
  <c r="AI29" i="24"/>
  <c r="AE29" i="24"/>
  <c r="AA29" i="24"/>
  <c r="Y29" i="24"/>
  <c r="W29" i="24"/>
  <c r="U29" i="24"/>
  <c r="S29" i="24"/>
  <c r="Q29" i="24"/>
  <c r="O29" i="24"/>
  <c r="M29" i="24"/>
  <c r="K29" i="24"/>
  <c r="G29" i="24"/>
  <c r="E29" i="24"/>
  <c r="C29" i="24"/>
  <c r="AI20" i="24"/>
  <c r="AE20" i="24"/>
  <c r="AA20" i="24"/>
  <c r="Y20" i="24"/>
  <c r="W20" i="24"/>
  <c r="U20" i="24"/>
  <c r="S20" i="24"/>
  <c r="Q20" i="24"/>
  <c r="O20" i="24"/>
  <c r="M20" i="24"/>
  <c r="K20" i="24"/>
  <c r="I20" i="24"/>
  <c r="I31" i="24" s="1"/>
  <c r="G20" i="24"/>
  <c r="E20" i="24"/>
  <c r="C20" i="24"/>
  <c r="AA28" i="28"/>
  <c r="W28" i="28"/>
  <c r="U28" i="28"/>
  <c r="S28" i="28"/>
  <c r="Q28" i="28"/>
  <c r="O28" i="28"/>
  <c r="M28" i="28"/>
  <c r="K28" i="28"/>
  <c r="I28" i="28"/>
  <c r="G28" i="28"/>
  <c r="C28" i="28"/>
  <c r="AA22" i="28"/>
  <c r="AA24" i="28" s="1"/>
  <c r="W22" i="28"/>
  <c r="W24" i="28" s="1"/>
  <c r="U22" i="28"/>
  <c r="U24" i="28" s="1"/>
  <c r="S22" i="28"/>
  <c r="S24" i="28" s="1"/>
  <c r="Q22" i="28"/>
  <c r="Q24" i="28" s="1"/>
  <c r="O22" i="28"/>
  <c r="O24" i="28" s="1"/>
  <c r="M24" i="28"/>
  <c r="K22" i="28"/>
  <c r="K24" i="28" s="1"/>
  <c r="I22" i="28"/>
  <c r="I24" i="28" s="1"/>
  <c r="G22" i="28"/>
  <c r="G24" i="28" s="1"/>
  <c r="E22" i="28"/>
  <c r="E24" i="28" s="1"/>
  <c r="C22" i="28"/>
  <c r="AC41" i="27"/>
  <c r="AE41" i="27" s="1"/>
  <c r="AI41" i="27" s="1"/>
  <c r="AM41" i="27" s="1"/>
  <c r="AK38" i="27"/>
  <c r="AG38" i="27"/>
  <c r="AA38" i="27"/>
  <c r="Y38" i="27"/>
  <c r="U38" i="27"/>
  <c r="S38" i="27"/>
  <c r="Q38" i="27"/>
  <c r="O38" i="27"/>
  <c r="M38" i="27"/>
  <c r="K38" i="27"/>
  <c r="I38" i="27"/>
  <c r="G38" i="27"/>
  <c r="E38" i="27"/>
  <c r="C38" i="27"/>
  <c r="AC34" i="27"/>
  <c r="AE34" i="27" s="1"/>
  <c r="AI34" i="27" s="1"/>
  <c r="AK30" i="27"/>
  <c r="AG30" i="27"/>
  <c r="AA30" i="27"/>
  <c r="Y30" i="27"/>
  <c r="U30" i="27"/>
  <c r="S30" i="27"/>
  <c r="Q30" i="27"/>
  <c r="O30" i="27"/>
  <c r="M30" i="27"/>
  <c r="K30" i="27"/>
  <c r="I30" i="27"/>
  <c r="G30" i="27"/>
  <c r="E30" i="27"/>
  <c r="C30" i="27"/>
  <c r="AC28" i="27"/>
  <c r="AE28" i="27" s="1"/>
  <c r="AI28" i="27" s="1"/>
  <c r="AM28" i="27" s="1"/>
  <c r="AG21" i="27"/>
  <c r="AA21" i="27"/>
  <c r="Y21" i="27"/>
  <c r="U21" i="27"/>
  <c r="S21" i="27"/>
  <c r="Q21" i="27"/>
  <c r="M21" i="27"/>
  <c r="K21" i="27"/>
  <c r="I21" i="27"/>
  <c r="G21" i="27"/>
  <c r="E21" i="27"/>
  <c r="C21" i="27"/>
  <c r="C24" i="28" l="1"/>
  <c r="C32" i="28" s="1"/>
  <c r="Y24" i="28"/>
  <c r="Y32" i="28" s="1"/>
  <c r="AC32" i="28" s="1"/>
  <c r="AC17" i="28"/>
  <c r="AC17" i="26"/>
  <c r="AC25" i="26"/>
  <c r="Y25" i="26"/>
  <c r="Y27" i="26" s="1"/>
  <c r="W21" i="26"/>
  <c r="W23" i="26" s="1"/>
  <c r="Y20" i="26"/>
  <c r="Y21" i="26" s="1"/>
  <c r="Y23" i="26" s="1"/>
  <c r="AC29" i="26"/>
  <c r="Y29" i="26"/>
  <c r="AC26" i="26"/>
  <c r="AC27" i="26" s="1"/>
  <c r="Y26" i="26"/>
  <c r="G30" i="26"/>
  <c r="AA30" i="26"/>
  <c r="O30" i="26"/>
  <c r="E31" i="24"/>
  <c r="E42" i="24" s="1"/>
  <c r="W31" i="24"/>
  <c r="W42" i="24" s="1"/>
  <c r="I30" i="26"/>
  <c r="M32" i="28"/>
  <c r="I42" i="24"/>
  <c r="K30" i="26"/>
  <c r="M30" i="26"/>
  <c r="K31" i="24"/>
  <c r="K42" i="24" s="1"/>
  <c r="AA31" i="24"/>
  <c r="AA42" i="24" s="1"/>
  <c r="AI31" i="24"/>
  <c r="AI42" i="24" s="1"/>
  <c r="S30" i="26"/>
  <c r="E30" i="26"/>
  <c r="U30" i="26"/>
  <c r="AE31" i="24"/>
  <c r="AE42" i="24" s="1"/>
  <c r="Y31" i="24"/>
  <c r="Y42" i="24" s="1"/>
  <c r="Q30" i="26"/>
  <c r="C30" i="26"/>
  <c r="AC23" i="26"/>
  <c r="M31" i="24"/>
  <c r="M42" i="24" s="1"/>
  <c r="AC20" i="26"/>
  <c r="O31" i="24"/>
  <c r="O42" i="24" s="1"/>
  <c r="AC29" i="24"/>
  <c r="C31" i="24"/>
  <c r="C42" i="24" s="1"/>
  <c r="S31" i="24"/>
  <c r="S42" i="24" s="1"/>
  <c r="U31" i="24"/>
  <c r="U42" i="24" s="1"/>
  <c r="Q31" i="24"/>
  <c r="Q42" i="24" s="1"/>
  <c r="G31" i="24"/>
  <c r="G42" i="24" s="1"/>
  <c r="AC22" i="28"/>
  <c r="AC24" i="28" s="1"/>
  <c r="E32" i="27"/>
  <c r="E42" i="27" s="1"/>
  <c r="S32" i="27"/>
  <c r="S42" i="27" s="1"/>
  <c r="U32" i="27"/>
  <c r="U42" i="27" s="1"/>
  <c r="C32" i="27"/>
  <c r="C42" i="27" s="1"/>
  <c r="AE20" i="27"/>
  <c r="AE16" i="27"/>
  <c r="AI16" i="27" s="1"/>
  <c r="AM16" i="27" s="1"/>
  <c r="G32" i="27"/>
  <c r="G42" i="27" s="1"/>
  <c r="Y32" i="27"/>
  <c r="Y42" i="27" s="1"/>
  <c r="W27" i="26"/>
  <c r="AI38" i="27"/>
  <c r="AM34" i="27"/>
  <c r="AG20" i="24"/>
  <c r="AK19" i="24"/>
  <c r="AK20" i="24" s="1"/>
  <c r="AC20" i="24"/>
  <c r="AE38" i="27"/>
  <c r="I32" i="27"/>
  <c r="I42" i="27" s="1"/>
  <c r="AA32" i="27"/>
  <c r="AA42" i="27" s="1"/>
  <c r="K32" i="27"/>
  <c r="K42" i="27" s="1"/>
  <c r="M32" i="27"/>
  <c r="M42" i="27" s="1"/>
  <c r="AK32" i="27"/>
  <c r="AK42" i="27" s="1"/>
  <c r="AK38" i="24"/>
  <c r="AK29" i="24"/>
  <c r="AG38" i="24"/>
  <c r="AG29" i="24"/>
  <c r="AC38" i="24"/>
  <c r="S32" i="28"/>
  <c r="E32" i="28"/>
  <c r="U32" i="28"/>
  <c r="AC28" i="28"/>
  <c r="G32" i="28"/>
  <c r="W32" i="28"/>
  <c r="K32" i="28"/>
  <c r="I32" i="28"/>
  <c r="AA32" i="28"/>
  <c r="O32" i="28"/>
  <c r="Q32" i="28"/>
  <c r="AC21" i="27"/>
  <c r="Q32" i="27"/>
  <c r="Q42" i="27" s="1"/>
  <c r="AG32" i="27"/>
  <c r="AG42" i="27" s="1"/>
  <c r="O32" i="27"/>
  <c r="O42" i="27" s="1"/>
  <c r="AE30" i="27"/>
  <c r="AI25" i="27"/>
  <c r="AC38" i="27"/>
  <c r="AC30" i="27"/>
  <c r="Y30" i="26" l="1"/>
  <c r="AC21" i="26"/>
  <c r="W30" i="26"/>
  <c r="AC30" i="26"/>
  <c r="AK31" i="24"/>
  <c r="AK42" i="24" s="1"/>
  <c r="AC31" i="24"/>
  <c r="AC42" i="24" s="1"/>
  <c r="AG31" i="24"/>
  <c r="AG42" i="24" s="1"/>
  <c r="AI20" i="27"/>
  <c r="AE21" i="27"/>
  <c r="AE32" i="27" s="1"/>
  <c r="AE42" i="27" s="1"/>
  <c r="AM38" i="27"/>
  <c r="AC32" i="27"/>
  <c r="AC42" i="27" s="1"/>
  <c r="AM25" i="27"/>
  <c r="AM30" i="27" s="1"/>
  <c r="AI30" i="27"/>
  <c r="AI21" i="27" l="1"/>
  <c r="AI32" i="27" s="1"/>
  <c r="AI42" i="27" s="1"/>
  <c r="AM20" i="27"/>
  <c r="AM21" i="27" s="1"/>
  <c r="AM32" i="27" s="1"/>
  <c r="AM42" i="27" s="1"/>
  <c r="F179" i="17"/>
  <c r="J171" i="17"/>
  <c r="H171" i="17"/>
  <c r="F171" i="17"/>
  <c r="J158" i="17"/>
  <c r="H158" i="17"/>
  <c r="F158" i="17"/>
  <c r="J143" i="17"/>
  <c r="F143" i="17"/>
  <c r="J119" i="17"/>
  <c r="H119" i="17"/>
  <c r="F119" i="17"/>
  <c r="J108" i="17"/>
  <c r="H108" i="17"/>
  <c r="F108" i="17"/>
  <c r="J90" i="17"/>
  <c r="F90" i="17"/>
  <c r="J82" i="17"/>
  <c r="H82" i="17"/>
  <c r="F82" i="17"/>
  <c r="J68" i="17"/>
  <c r="H68" i="17"/>
  <c r="F68" i="17"/>
  <c r="J173" i="17" l="1"/>
  <c r="J174" i="17" s="1"/>
  <c r="J179" i="17" s="1"/>
  <c r="F173" i="17"/>
  <c r="F174" i="17" s="1"/>
  <c r="H173" i="17"/>
  <c r="F123" i="17"/>
  <c r="F125" i="17" s="1"/>
  <c r="H123" i="17"/>
  <c r="H125" i="17" s="1"/>
  <c r="J123" i="17"/>
  <c r="J125" i="17" s="1"/>
  <c r="F84" i="17"/>
  <c r="J84" i="17"/>
  <c r="H84" i="17"/>
  <c r="D29" i="17" l="1"/>
  <c r="J29" i="17"/>
  <c r="J18" i="17"/>
  <c r="F40" i="17"/>
  <c r="F53" i="17" s="1"/>
  <c r="F85" i="17" s="1"/>
  <c r="F29" i="17"/>
  <c r="F18" i="17"/>
  <c r="I119" i="16"/>
  <c r="I122" i="16" s="1"/>
  <c r="I124" i="16" s="1"/>
  <c r="G119" i="16"/>
  <c r="E119" i="16"/>
  <c r="E122" i="16" s="1"/>
  <c r="E124" i="16" s="1"/>
  <c r="C119" i="16"/>
  <c r="I87" i="16"/>
  <c r="G87" i="16"/>
  <c r="E87" i="16"/>
  <c r="C87" i="16"/>
  <c r="I78" i="16"/>
  <c r="G78" i="16"/>
  <c r="E78" i="16"/>
  <c r="C78" i="16"/>
  <c r="I52" i="16"/>
  <c r="G52" i="16"/>
  <c r="E52" i="16"/>
  <c r="E54" i="16" s="1"/>
  <c r="C52" i="16"/>
  <c r="I25" i="16"/>
  <c r="G25" i="16"/>
  <c r="G122" i="16" l="1"/>
  <c r="G124" i="16" s="1"/>
  <c r="I54" i="16"/>
  <c r="I89" i="16"/>
  <c r="I126" i="16" s="1"/>
  <c r="E89" i="16"/>
  <c r="E126" i="16" s="1"/>
  <c r="C122" i="16"/>
  <c r="C54" i="16"/>
  <c r="J33" i="17"/>
  <c r="J35" i="17" s="1"/>
  <c r="J38" i="17" s="1"/>
  <c r="J40" i="17" s="1"/>
  <c r="J53" i="17" s="1"/>
  <c r="J85" i="17" s="1"/>
  <c r="F33" i="17"/>
  <c r="F35" i="17" s="1"/>
  <c r="G89" i="16"/>
  <c r="C89" i="16"/>
  <c r="G54" i="16"/>
  <c r="C124" i="16" l="1"/>
  <c r="G126" i="16"/>
  <c r="D171" i="17"/>
  <c r="C126" i="16" l="1"/>
  <c r="D18" i="17"/>
  <c r="E109" i="22" l="1"/>
  <c r="I75" i="22"/>
  <c r="E75" i="22"/>
  <c r="I109" i="22"/>
  <c r="D130" i="17" l="1"/>
  <c r="D143" i="17" l="1"/>
  <c r="D179" i="17" l="1"/>
  <c r="D33" i="17" l="1"/>
  <c r="D40" i="17"/>
  <c r="D53" i="17" s="1"/>
  <c r="D68" i="17"/>
  <c r="D82" i="17"/>
  <c r="D90" i="17"/>
  <c r="D108" i="17"/>
  <c r="D119" i="17"/>
  <c r="D158" i="17"/>
  <c r="D84" i="17" l="1"/>
  <c r="D85" i="17" s="1"/>
  <c r="D35" i="17"/>
  <c r="D123" i="17"/>
  <c r="D125" i="17" s="1"/>
  <c r="D173" i="17"/>
  <c r="D174" i="17" s="1"/>
  <c r="I134" i="22" l="1"/>
  <c r="E134" i="22"/>
  <c r="E57" i="22"/>
  <c r="E112" i="22" s="1"/>
  <c r="E115" i="22" l="1"/>
  <c r="H29" i="17" l="1"/>
  <c r="H18" i="17"/>
  <c r="H33" i="17" l="1"/>
  <c r="H35" i="17" s="1"/>
  <c r="H40" i="17" l="1"/>
  <c r="E17" i="1"/>
  <c r="G17" i="1"/>
  <c r="I17" i="1"/>
  <c r="K17" i="1"/>
  <c r="E27" i="1"/>
  <c r="G27" i="1"/>
  <c r="I27" i="1"/>
  <c r="K27" i="1"/>
  <c r="E39" i="1"/>
  <c r="G39" i="1"/>
  <c r="I39" i="1"/>
  <c r="K39" i="1"/>
  <c r="E68" i="1"/>
  <c r="E71" i="1" s="1"/>
  <c r="G68" i="1"/>
  <c r="G71" i="1" s="1"/>
  <c r="I68" i="1"/>
  <c r="I71" i="1" s="1"/>
  <c r="K68" i="1"/>
  <c r="K71" i="1" s="1"/>
  <c r="E80" i="1"/>
  <c r="G80" i="1"/>
  <c r="I80" i="1"/>
  <c r="K80" i="1"/>
  <c r="E117" i="22"/>
  <c r="K32" i="1" l="1"/>
  <c r="K34" i="1" s="1"/>
  <c r="K53" i="1" s="1"/>
  <c r="K73" i="1" s="1"/>
  <c r="I32" i="1"/>
  <c r="I34" i="1" s="1"/>
  <c r="I53" i="1" s="1"/>
  <c r="I73" i="1" s="1"/>
  <c r="E32" i="1"/>
  <c r="E34" i="1" s="1"/>
  <c r="E53" i="1" s="1"/>
  <c r="E73" i="1" s="1"/>
  <c r="G32" i="1"/>
  <c r="G34" i="1" s="1"/>
  <c r="G53" i="1" s="1"/>
  <c r="G73" i="1" s="1"/>
  <c r="H130" i="17"/>
  <c r="H53" i="17"/>
  <c r="H85" i="17" s="1"/>
  <c r="H143" i="17" l="1"/>
  <c r="H174" i="17" s="1"/>
  <c r="H90" i="17"/>
  <c r="I57" i="22"/>
  <c r="I112" i="22" s="1"/>
  <c r="H179" i="17" l="1"/>
  <c r="I115" i="22"/>
  <c r="I117" i="22" s="1"/>
</calcChain>
</file>

<file path=xl/sharedStrings.xml><?xml version="1.0" encoding="utf-8"?>
<sst xmlns="http://schemas.openxmlformats.org/spreadsheetml/2006/main" count="902" uniqueCount="407">
  <si>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</si>
  <si>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</si>
  <si>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</si>
  <si>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</si>
  <si>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</si>
  <si>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</si>
  <si>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</si>
  <si>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</si>
  <si>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30 June</t>
  </si>
  <si>
    <t>31 December</t>
  </si>
  <si>
    <t>Note</t>
  </si>
  <si>
    <t>Assets</t>
  </si>
  <si>
    <t>(Unaudited)</t>
  </si>
  <si>
    <t>Current assets</t>
  </si>
  <si>
    <t>Cash and cash equivalents</t>
  </si>
  <si>
    <t>Accounts receivable - trade and others</t>
  </si>
  <si>
    <t>Short-term loans to related parties</t>
  </si>
  <si>
    <t>Current portion of long-term loans to related parties</t>
  </si>
  <si>
    <t>Inventories</t>
  </si>
  <si>
    <t>Current biological assets</t>
  </si>
  <si>
    <t>Other current financial assets</t>
  </si>
  <si>
    <t>Restricted deposits at financial institutions</t>
  </si>
  <si>
    <t>Advance payments for purchase of goods</t>
  </si>
  <si>
    <t>Prepaid expenses</t>
  </si>
  <si>
    <t>Accrued dividend income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</si>
  <si>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</si>
  <si>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</si>
  <si>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</si>
  <si>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</si>
  <si>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</si>
  <si>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</si>
  <si>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</si>
  <si>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</si>
  <si>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</si>
  <si>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</si>
  <si>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</si>
  <si>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</si>
  <si>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</si>
  <si>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</si>
  <si>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</si>
  <si>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</si>
  <si>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</si>
  <si>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financial assets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</si>
  <si>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</si>
  <si>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</si>
  <si>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</si>
  <si>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</si>
  <si>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</si>
  <si>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</si>
  <si>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</si>
  <si>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</si>
  <si>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>Accounts payable - trade and others</t>
  </si>
  <si>
    <t>Accrued expenses</t>
  </si>
  <si>
    <t>Current portion of long-term borrowings</t>
  </si>
  <si>
    <t xml:space="preserve">Current portion of lease liabilities </t>
  </si>
  <si>
    <t>Short-term borrowings from related parties</t>
  </si>
  <si>
    <t>Corporate income tax payable</t>
  </si>
  <si>
    <t>Other current financial liabilities</t>
  </si>
  <si>
    <t>Other current liabilities</t>
  </si>
  <si>
    <t>Total current liabilities</t>
  </si>
  <si>
    <t>Non-current liabilities</t>
  </si>
  <si>
    <t>Long-term borrowings</t>
  </si>
  <si>
    <t>Lease liabilities</t>
  </si>
  <si>
    <t xml:space="preserve">Deferred tax liabilities </t>
  </si>
  <si>
    <t>Provision for employee benefits</t>
  </si>
  <si>
    <t>Provisions and others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</si>
  <si>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</si>
  <si>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</si>
  <si>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</si>
  <si>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</si>
  <si>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</si>
  <si>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</si>
  <si>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</si>
  <si>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</si>
  <si>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</si>
  <si>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</si>
  <si>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</si>
  <si>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 xml:space="preserve">   Other premium </t>
  </si>
  <si>
    <t>Surplus from change in shareholders’ equity</t>
  </si>
  <si>
    <t xml:space="preserve">   in subsidiaries, associates and joint venture</t>
  </si>
  <si>
    <t>Surplus (deficit) on common control transactions</t>
  </si>
  <si>
    <t>Retained earnings</t>
  </si>
  <si>
    <t xml:space="preserve">   Appropriated</t>
  </si>
  <si>
    <t xml:space="preserve">      Legal reserve</t>
  </si>
  <si>
    <t xml:space="preserve">   Unappropriated</t>
  </si>
  <si>
    <t>Treasury shares</t>
  </si>
  <si>
    <t>Other components of shareholders’ equity</t>
  </si>
  <si>
    <t>Total</t>
  </si>
  <si>
    <t xml:space="preserve">Subordinated perpetual debentures </t>
  </si>
  <si>
    <t xml:space="preserve">Total shareholders’ equity attributable </t>
  </si>
  <si>
    <t xml:space="preserve">   to equity holders of the Company</t>
  </si>
  <si>
    <t>Non-controlling interests</t>
  </si>
  <si>
    <t>Total shareholders’ equity</t>
  </si>
  <si>
    <t>Total liabilities and shareholders’ equity</t>
  </si>
  <si>
    <t>Statements of income (Unaudited)</t>
  </si>
  <si>
    <t>Three-month period ended</t>
  </si>
  <si>
    <t>Income</t>
  </si>
  <si>
    <t xml:space="preserve">Revenue from sale of goods </t>
  </si>
  <si>
    <t>Gains on sale of investments</t>
  </si>
  <si>
    <t>Interest income</t>
  </si>
  <si>
    <t>Dividend income</t>
  </si>
  <si>
    <t>Net foreign exchange gains</t>
  </si>
  <si>
    <t>Gains on changes in fair value of investment properties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</si>
  <si>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</si>
  <si>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</si>
  <si>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</si>
  <si>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</si>
  <si>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</si>
  <si>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</si>
  <si>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>(Reversal of) impairment losses</t>
  </si>
  <si>
    <t>Net foreign exchange losses</t>
  </si>
  <si>
    <t>Finance cost on lease liabilities</t>
  </si>
  <si>
    <t>Other finance costs</t>
  </si>
  <si>
    <t>Total expenses</t>
  </si>
  <si>
    <t xml:space="preserve">Share of loss of associates and joint ventures </t>
  </si>
  <si>
    <t xml:space="preserve">   accounted for using equity method</t>
  </si>
  <si>
    <t>Profit (loss) before income tax expense (income)</t>
  </si>
  <si>
    <t>Income tax expense (income)</t>
  </si>
  <si>
    <t>Profit (loss) for the period</t>
  </si>
  <si>
    <t>Profit for the period attributable to:</t>
  </si>
  <si>
    <t xml:space="preserve">   Equity holders of the Company</t>
  </si>
  <si>
    <t xml:space="preserve">   Non-controlling interests</t>
  </si>
  <si>
    <t>Profit for the period</t>
  </si>
  <si>
    <r>
      <t xml:space="preserve">Basic earnings (losses) per share </t>
    </r>
    <r>
      <rPr>
        <b/>
        <i/>
        <sz val="11"/>
        <rFont val="Times New Roman"/>
        <family val="1"/>
      </rPr>
      <t>(in Baht)</t>
    </r>
  </si>
  <si>
    <t>Statements of comprehensive income (Unaudited)</t>
  </si>
  <si>
    <t xml:space="preserve">Other comprehensive income </t>
  </si>
  <si>
    <t xml:space="preserve">Items that will be reclassified </t>
  </si>
  <si>
    <t xml:space="preserve">   subsequently to profit or loss</t>
  </si>
  <si>
    <t>Foreign currency translation differences</t>
  </si>
  <si>
    <t xml:space="preserve">Share of other comprehensive income (expense) </t>
  </si>
  <si>
    <t xml:space="preserve">Income tax relating to items that will be </t>
  </si>
  <si>
    <t xml:space="preserve">   reclassified subsequently to profit or loss</t>
  </si>
  <si>
    <t xml:space="preserve">Total items that will be reclassified </t>
  </si>
  <si>
    <t>Items that will not be reclassified</t>
  </si>
  <si>
    <t>Gains (losses) on equity investments measured at</t>
  </si>
  <si>
    <t xml:space="preserve">   fair value through other comprehensive income</t>
  </si>
  <si>
    <t>Gain (loss) on remeasurements of defined benefit plans</t>
  </si>
  <si>
    <t>Gains on revaluation of assets</t>
  </si>
  <si>
    <t xml:space="preserve">Share of other comprehensive income (expense) of </t>
  </si>
  <si>
    <t xml:space="preserve">   associates accounted for using equity method</t>
  </si>
  <si>
    <t xml:space="preserve">Income tax relating to items that will not be reclassified </t>
  </si>
  <si>
    <t xml:space="preserve">Total items that will not be reclassified </t>
  </si>
  <si>
    <t xml:space="preserve">Other comprehensive income (expense) </t>
  </si>
  <si>
    <t xml:space="preserve">   for the period, net of income tax</t>
  </si>
  <si>
    <t>Total comprehensive income (expense) for the period</t>
  </si>
  <si>
    <t>Total comprehensive income (expense) attributable to:</t>
  </si>
  <si>
    <t>Six-month period ended</t>
  </si>
  <si>
    <t>Share of loss of associates and joint ventures</t>
  </si>
  <si>
    <t>Profit (loss) for the period attributable to:</t>
  </si>
  <si>
    <t xml:space="preserve">    subsequently to profit or loss</t>
  </si>
  <si>
    <t xml:space="preserve">   using equity method</t>
  </si>
  <si>
    <t xml:space="preserve">Income tax relating to items that will be reclassified </t>
  </si>
  <si>
    <t xml:space="preserve">Items that will not be reclassified </t>
  </si>
  <si>
    <t xml:space="preserve">    fair value through other comprehensive income</t>
  </si>
  <si>
    <t xml:space="preserve">Charoen Pokphand Foods Public Company Limited </t>
  </si>
  <si>
    <t xml:space="preserve">and its Subsidiaries </t>
  </si>
  <si>
    <t>Statements of changes in equity (Unaudited)</t>
  </si>
  <si>
    <t>Consolidated financial statements</t>
  </si>
  <si>
    <t>Other components of shareholder's equity</t>
  </si>
  <si>
    <t xml:space="preserve">Gains on </t>
  </si>
  <si>
    <t xml:space="preserve">equity investments </t>
  </si>
  <si>
    <t xml:space="preserve"> measured</t>
  </si>
  <si>
    <t>Gains</t>
  </si>
  <si>
    <t xml:space="preserve">at fair value </t>
  </si>
  <si>
    <t>Foreign</t>
  </si>
  <si>
    <t>Total other</t>
  </si>
  <si>
    <t xml:space="preserve">Total shareholders’ </t>
  </si>
  <si>
    <t>Issued and</t>
  </si>
  <si>
    <t xml:space="preserve">Share premium </t>
  </si>
  <si>
    <t xml:space="preserve"> shareholders’ equity</t>
  </si>
  <si>
    <t>Surplus on</t>
  </si>
  <si>
    <t>Unappropriated</t>
  </si>
  <si>
    <t>(losses) on</t>
  </si>
  <si>
    <t>through other</t>
  </si>
  <si>
    <t>currency</t>
  </si>
  <si>
    <t xml:space="preserve"> components</t>
  </si>
  <si>
    <t>Subordinated</t>
  </si>
  <si>
    <t xml:space="preserve">equity attributable to </t>
  </si>
  <si>
    <t>Non-</t>
  </si>
  <si>
    <t xml:space="preserve">Total </t>
  </si>
  <si>
    <t>paid-up</t>
  </si>
  <si>
    <t>on ordinary</t>
  </si>
  <si>
    <t xml:space="preserve">Other </t>
  </si>
  <si>
    <t xml:space="preserve"> in subsidiaries</t>
  </si>
  <si>
    <t>common control</t>
  </si>
  <si>
    <t>Legal</t>
  </si>
  <si>
    <t>retained</t>
  </si>
  <si>
    <t>Treasury</t>
  </si>
  <si>
    <t>revaluation</t>
  </si>
  <si>
    <t>cash flow</t>
  </si>
  <si>
    <t xml:space="preserve"> comprehensive </t>
  </si>
  <si>
    <t xml:space="preserve">translation </t>
  </si>
  <si>
    <t xml:space="preserve"> of shareholder’s </t>
  </si>
  <si>
    <t xml:space="preserve"> perpetual</t>
  </si>
  <si>
    <t>equity holders of</t>
  </si>
  <si>
    <t xml:space="preserve">controlling </t>
  </si>
  <si>
    <t>shareholders’</t>
  </si>
  <si>
    <t>share capital</t>
  </si>
  <si>
    <t>shares</t>
  </si>
  <si>
    <t>premium</t>
  </si>
  <si>
    <t>and associates</t>
  </si>
  <si>
    <t>transactions</t>
  </si>
  <si>
    <t>reserve</t>
  </si>
  <si>
    <t>earnings</t>
  </si>
  <si>
    <t>of assets</t>
  </si>
  <si>
    <t xml:space="preserve"> hedges</t>
  </si>
  <si>
    <t>income</t>
  </si>
  <si>
    <t>differences</t>
  </si>
  <si>
    <t>equity</t>
  </si>
  <si>
    <t xml:space="preserve"> debentures </t>
  </si>
  <si>
    <t>the Company</t>
  </si>
  <si>
    <t>interests</t>
  </si>
  <si>
    <t>Six-month period ended 30 June 2022</t>
  </si>
  <si>
    <t>Balance at 1 January 2022</t>
  </si>
  <si>
    <t>Transactions with owners, recorded directly in equity</t>
  </si>
  <si>
    <t xml:space="preserve">   Distributions to owners </t>
  </si>
  <si>
    <t xml:space="preserve">   Dividends paid</t>
  </si>
  <si>
    <t xml:space="preserve">   Total distributions to owners </t>
  </si>
  <si>
    <t xml:space="preserve">   Changes in ownership interests</t>
  </si>
  <si>
    <t xml:space="preserve">      in subsidiaries and associates</t>
  </si>
  <si>
    <t xml:space="preserve">   Changes in interests in subsidiary</t>
  </si>
  <si>
    <t xml:space="preserve">      without a change in control</t>
  </si>
  <si>
    <t xml:space="preserve">   Changes in interests in associates</t>
  </si>
  <si>
    <t xml:space="preserve">   Acquisition of subsidiary with</t>
  </si>
  <si>
    <t xml:space="preserve">      non-controlling interests  </t>
  </si>
  <si>
    <t xml:space="preserve">   Total changes in ownership interests</t>
  </si>
  <si>
    <t xml:space="preserve">Total transactions with owners, </t>
  </si>
  <si>
    <t xml:space="preserve">    recorded directly in equity</t>
  </si>
  <si>
    <t>Comprehensive income for the period</t>
  </si>
  <si>
    <t xml:space="preserve">   Profit</t>
  </si>
  <si>
    <t xml:space="preserve">   Other comprehensive income</t>
  </si>
  <si>
    <t xml:space="preserve">      - Gains (losses) on remeasurements of defined</t>
  </si>
  <si>
    <t xml:space="preserve">           benefit plans</t>
  </si>
  <si>
    <t xml:space="preserve">      - Others</t>
  </si>
  <si>
    <t>Total comprehensive income for the period</t>
  </si>
  <si>
    <t>Interest and other expenses paid on subordinated</t>
  </si>
  <si>
    <t xml:space="preserve">   perpetual debentures - net of income tax</t>
  </si>
  <si>
    <t>Transfer to retained earnings</t>
  </si>
  <si>
    <t>Balance at 30 June 2022</t>
  </si>
  <si>
    <t>Gains on</t>
  </si>
  <si>
    <t>hedges of</t>
  </si>
  <si>
    <t>net investments</t>
  </si>
  <si>
    <t>in foreign</t>
  </si>
  <si>
    <t>operations</t>
  </si>
  <si>
    <t>Six-month period ended 30 June 2023</t>
  </si>
  <si>
    <t>Balance at 1 January 2023</t>
  </si>
  <si>
    <t xml:space="preserve">   Shares repurchased</t>
  </si>
  <si>
    <t>Balance at 30 June 2023</t>
  </si>
  <si>
    <t>Separate financial statements</t>
  </si>
  <si>
    <t xml:space="preserve">Gains (losses) on </t>
  </si>
  <si>
    <t>Gains (losses) on</t>
  </si>
  <si>
    <t xml:space="preserve"> of shareholder’s</t>
  </si>
  <si>
    <t xml:space="preserve"> equity</t>
  </si>
  <si>
    <t xml:space="preserve">   Dividends paid </t>
  </si>
  <si>
    <t xml:space="preserve">   Total distributions to owners</t>
  </si>
  <si>
    <t xml:space="preserve">   recorded directly in equity</t>
  </si>
  <si>
    <t>Statements of cash flows (Unaudited)</t>
  </si>
  <si>
    <t>2023</t>
  </si>
  <si>
    <t>2022</t>
  </si>
  <si>
    <t>Cash flows from operating activities</t>
  </si>
  <si>
    <t xml:space="preserve">Profit (loss) for the period </t>
  </si>
  <si>
    <t xml:space="preserve">Depreciation </t>
  </si>
  <si>
    <t>Amortisation</t>
  </si>
  <si>
    <t>Depreciation of biological assets</t>
  </si>
  <si>
    <t>Finance costs</t>
  </si>
  <si>
    <t xml:space="preserve">Gains on sale of investments </t>
  </si>
  <si>
    <t>Provisions for employee benefits</t>
  </si>
  <si>
    <t xml:space="preserve">   other intangible assets and investment properties</t>
  </si>
  <si>
    <t xml:space="preserve">   of biological assets</t>
  </si>
  <si>
    <t>Gain on bargain purchase</t>
  </si>
  <si>
    <t>Cash flows from operating activities (Continued)</t>
  </si>
  <si>
    <t>Changes in operating assets and liabilities</t>
  </si>
  <si>
    <t>Biological assets</t>
  </si>
  <si>
    <t xml:space="preserve">Other current liabilities </t>
  </si>
  <si>
    <t>Employee benefits paid</t>
  </si>
  <si>
    <t>Income tax paid</t>
  </si>
  <si>
    <t xml:space="preserve">Net cash provided by (used in) operating activities </t>
  </si>
  <si>
    <t>Cash flows from investing activities</t>
  </si>
  <si>
    <t>Interest received</t>
  </si>
  <si>
    <t>Dividends received</t>
  </si>
  <si>
    <t>Proceeds from sale of investments</t>
  </si>
  <si>
    <t>Net consideration paid from acquisition of subsidiary</t>
  </si>
  <si>
    <t xml:space="preserve">Payment for acquisition of property, plant and </t>
  </si>
  <si>
    <t xml:space="preserve">   equipment and investment properties</t>
  </si>
  <si>
    <t xml:space="preserve">Proceeds from sale of property, plant and equipment </t>
  </si>
  <si>
    <t>Payment for acquisition of other intangible assets</t>
  </si>
  <si>
    <t>Net cash provided by (used in) investing activities</t>
  </si>
  <si>
    <t xml:space="preserve">Cash flows from financing activities </t>
  </si>
  <si>
    <t>Payment of lease liabilities</t>
  </si>
  <si>
    <t xml:space="preserve">Repayment of long-term borrowings </t>
  </si>
  <si>
    <t xml:space="preserve">   from financial institutions </t>
  </si>
  <si>
    <t>Proceeds from issue of debentures</t>
  </si>
  <si>
    <t>Repayment of debentures</t>
  </si>
  <si>
    <t xml:space="preserve">Proceeds from issue of subordinated </t>
  </si>
  <si>
    <t xml:space="preserve">   perpetual debentures </t>
  </si>
  <si>
    <t xml:space="preserve">Repayment of subordinated perpetual debentures </t>
  </si>
  <si>
    <t>Payment of financial transaction costs</t>
  </si>
  <si>
    <t>Interest paid</t>
  </si>
  <si>
    <t>Dividends paid to non-controlling interests</t>
  </si>
  <si>
    <t xml:space="preserve">   dividends for shares held in treasury</t>
  </si>
  <si>
    <t xml:space="preserve">Payment for acquisition of non-controlling interests </t>
  </si>
  <si>
    <t xml:space="preserve">   before effect of exchange rates</t>
  </si>
  <si>
    <t>Effect of exchange rate changes on  cash and</t>
  </si>
  <si>
    <t xml:space="preserve">   cash equivalents</t>
  </si>
  <si>
    <t>Cash and cash equivalents at 1 January</t>
  </si>
  <si>
    <t>Cash and cash equivalents at 30 June</t>
  </si>
  <si>
    <t>Supplemental disclosures of cash flows</t>
  </si>
  <si>
    <t xml:space="preserve">   information:</t>
  </si>
  <si>
    <t>1.</t>
  </si>
  <si>
    <t>These consisted of:</t>
  </si>
  <si>
    <t>Bank overdrafts</t>
  </si>
  <si>
    <t>Net</t>
  </si>
  <si>
    <t>2.</t>
  </si>
  <si>
    <t>Non-cash transactions</t>
  </si>
  <si>
    <t>31 March</t>
  </si>
  <si>
    <t>2016</t>
  </si>
  <si>
    <t>2015</t>
  </si>
  <si>
    <t>-</t>
  </si>
  <si>
    <t>Gain on sale of investments</t>
  </si>
  <si>
    <t>5, 7</t>
  </si>
  <si>
    <t xml:space="preserve">Losses on changes in fair value </t>
  </si>
  <si>
    <t>Selling expenses</t>
  </si>
  <si>
    <t>Share of profit of associates and</t>
  </si>
  <si>
    <t xml:space="preserve">   joint ventures</t>
  </si>
  <si>
    <t>7, 8</t>
  </si>
  <si>
    <t xml:space="preserve">Profit before income tax </t>
  </si>
  <si>
    <t xml:space="preserve">   expense (income)</t>
  </si>
  <si>
    <r>
      <t xml:space="preserve">Basic earnings per share </t>
    </r>
    <r>
      <rPr>
        <b/>
        <i/>
        <sz val="11"/>
        <rFont val="Times New Roman"/>
        <family val="1"/>
      </rPr>
      <t>(in Baht)</t>
    </r>
  </si>
  <si>
    <t>Items that will never be reclassified</t>
  </si>
  <si>
    <t>Revaluation differences on assets</t>
  </si>
  <si>
    <t>Defined benefit plan actuarial losses</t>
  </si>
  <si>
    <t xml:space="preserve">Items that are or may be reclassified </t>
  </si>
  <si>
    <t>Fair value changes on available-for-sale</t>
  </si>
  <si>
    <t xml:space="preserve">   investments</t>
  </si>
  <si>
    <t xml:space="preserve">Net change in fair value of available-for-sale </t>
  </si>
  <si>
    <t xml:space="preserve">   investment transferred to profit or loss</t>
  </si>
  <si>
    <t>Currency translation differences</t>
  </si>
  <si>
    <t>Other comprehensive income before</t>
  </si>
  <si>
    <t xml:space="preserve">   income tax </t>
  </si>
  <si>
    <t>Income tax of other comprehensive income</t>
  </si>
  <si>
    <t xml:space="preserve">Other comprehensive income  </t>
  </si>
  <si>
    <t xml:space="preserve">   for the period, net </t>
  </si>
  <si>
    <t xml:space="preserve">Total comprehensive income </t>
  </si>
  <si>
    <t xml:space="preserve">   for the period</t>
  </si>
  <si>
    <t>Total comprehensive income</t>
  </si>
  <si>
    <t xml:space="preserve">   attributable to:</t>
  </si>
  <si>
    <t>Proceeds from other financial assets</t>
  </si>
  <si>
    <t>Payment to acquire treasury shares</t>
  </si>
  <si>
    <t>from change in</t>
  </si>
  <si>
    <t>Surplus (deficit)</t>
  </si>
  <si>
    <t>Deficit on</t>
  </si>
  <si>
    <t>Surplus (dificit)</t>
  </si>
  <si>
    <t xml:space="preserve">  foreign operations</t>
  </si>
  <si>
    <t xml:space="preserve"> in subsidiaries,</t>
  </si>
  <si>
    <t xml:space="preserve">associates and </t>
  </si>
  <si>
    <t>joint ventures</t>
  </si>
  <si>
    <t>Dificits on</t>
  </si>
  <si>
    <t xml:space="preserve">      in subsidiaries, associates and joint ventures</t>
  </si>
  <si>
    <t xml:space="preserve">   New shares issued by subsidiaries</t>
  </si>
  <si>
    <t xml:space="preserve">   Loss of control in a subsidiary</t>
  </si>
  <si>
    <t xml:space="preserve"> measured at fair value </t>
  </si>
  <si>
    <t xml:space="preserve">(Reversal of) expected credit losses and bad debt for  </t>
  </si>
  <si>
    <t xml:space="preserve">   accounts receivable - trade and others</t>
  </si>
  <si>
    <t xml:space="preserve">Dividends of the Company paid - net of </t>
  </si>
  <si>
    <t xml:space="preserve">    using equity method</t>
  </si>
  <si>
    <t>Gains on changes in fair value of biological assets</t>
  </si>
  <si>
    <t>Gains on cash flow hedges</t>
  </si>
  <si>
    <t xml:space="preserve">    of associates and joint ventures accounted for </t>
  </si>
  <si>
    <t xml:space="preserve">   of associates and joint ventures accounted for </t>
  </si>
  <si>
    <t>2, 11</t>
  </si>
  <si>
    <t>6, 11</t>
  </si>
  <si>
    <t>Reversal of losses on inventory devaluation</t>
  </si>
  <si>
    <t xml:space="preserve">Net cash used in financing activities  </t>
  </si>
  <si>
    <t>Loss on hedges of net investments in</t>
  </si>
  <si>
    <t>Gain on remeasurement of defined benefit plans</t>
  </si>
  <si>
    <t>Gain (losses) on equity investments measured at</t>
  </si>
  <si>
    <t xml:space="preserve">   associates and joint ventures accounted for</t>
  </si>
  <si>
    <t>Net foreign exchange loss</t>
  </si>
  <si>
    <t>Gain (losses) on cash flow hedges</t>
  </si>
  <si>
    <t xml:space="preserve">   plant and equipment, right-of-use assets,</t>
  </si>
  <si>
    <t>(Gain) losses on sale and write-off of property,</t>
  </si>
  <si>
    <t>Unrealised (gains) loss on exchange rates</t>
  </si>
  <si>
    <t>Payment for acquisition of investments</t>
  </si>
  <si>
    <t>Proceeds from long-term loans to related parties</t>
  </si>
  <si>
    <t xml:space="preserve">   and other intangible assets</t>
  </si>
  <si>
    <t xml:space="preserve">   Changes in interests in associates and joint venture</t>
  </si>
  <si>
    <t>Net decrease in cash and cash equivalents,</t>
  </si>
  <si>
    <t>Net decrease in cash and cash equivalents</t>
  </si>
  <si>
    <t xml:space="preserve">Share of other comprehensive income of </t>
  </si>
  <si>
    <t>Other non-current financial liabilities</t>
  </si>
  <si>
    <t>Adjustments to reconcile profit (loss) to cash receipts</t>
  </si>
  <si>
    <r>
      <t xml:space="preserve">2.1 As  at  30  June  2023,  the Group had accrued dividend income amounting to Baht 211 million </t>
    </r>
    <r>
      <rPr>
        <i/>
        <sz val="11"/>
        <rFont val="Times New Roman"/>
        <family val="1"/>
      </rPr>
      <t>(2022:  the Group and the Company</t>
    </r>
    <r>
      <rPr>
        <sz val="11"/>
        <rFont val="Times New Roman"/>
        <family val="1"/>
      </rPr>
      <t xml:space="preserve"> </t>
    </r>
  </si>
  <si>
    <t xml:space="preserve">      had accrued dividend income amounting to Baht 253 million and Baht 34 million, respectively).</t>
  </si>
  <si>
    <t>Proceeds from short-term loans to other company</t>
  </si>
  <si>
    <t>Payment for short-term loans to related parties</t>
  </si>
  <si>
    <r>
      <t xml:space="preserve">2.2 As  at  30  June  2023,  the Group had receivable from disposal of investment amounting to Baht 269 million </t>
    </r>
    <r>
      <rPr>
        <i/>
        <sz val="11"/>
        <rFont val="Times New Roman"/>
        <family val="1"/>
      </rPr>
      <t>(2022: nil)</t>
    </r>
    <r>
      <rPr>
        <sz val="11"/>
        <rFont val="Times New Roman"/>
        <family val="1"/>
      </rPr>
      <t xml:space="preserve">. </t>
    </r>
  </si>
  <si>
    <t xml:space="preserve">   Loss</t>
  </si>
  <si>
    <t xml:space="preserve">      - Losses on remeasurements of defined benefit plans</t>
  </si>
  <si>
    <t>Increase (decrease) in bills of exchange</t>
  </si>
  <si>
    <t xml:space="preserve">Increase (decrease) in short-term borrowings from </t>
  </si>
  <si>
    <t xml:space="preserve">   financial institutions</t>
  </si>
  <si>
    <t>Proceeds from long-term borrowings from</t>
  </si>
  <si>
    <t xml:space="preserve">   related parties</t>
  </si>
  <si>
    <t>Proceed from issue of ordinary shares in a subsidiary</t>
  </si>
  <si>
    <t xml:space="preserve">   Changes in interests in subsidiaries</t>
  </si>
  <si>
    <t>Gain on sale of investment in subsidiary</t>
  </si>
  <si>
    <t>Payment for long-term loan to related parties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</si>
</sst>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#,##0\ ;\(#,##0\)"/>
    <numFmt numFmtId="165" formatCode="_(* #,##0_);_(* \(#,##0\);_(* &quot;-&quot;??_);_(@_)"/>
    <numFmt numFmtId="166" formatCode="#,##0.00\ ;\(#,##0.00\)"/>
  </numFmts>
  <fonts count="26" x14ac:knownFonts="1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5"/>
      <name val="Angsana New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5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15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266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6" fillId="0" borderId="0" xfId="0" applyFont="1" applyAlignment="1">
      <alignment horizontal="center"/>
    </xf>
    <xf numFmtId="37" fontId="3" fillId="0" borderId="0" xfId="0" applyNumberFormat="1" applyFont="1" applyAlignment="1">
      <alignment horizontal="right"/>
    </xf>
    <xf numFmtId="41" fontId="3" fillId="0" borderId="0" xfId="0" applyNumberFormat="1" applyFont="1"/>
    <xf numFmtId="3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1" fontId="3" fillId="0" borderId="1" xfId="0" applyNumberFormat="1" applyFont="1" applyBorder="1"/>
    <xf numFmtId="41" fontId="3" fillId="0" borderId="0" xfId="0" applyNumberFormat="1" applyFont="1" applyAlignment="1">
      <alignment horizontal="center"/>
    </xf>
    <xf numFmtId="41" fontId="2" fillId="0" borderId="0" xfId="0" applyNumberFormat="1" applyFont="1"/>
    <xf numFmtId="41" fontId="2" fillId="0" borderId="2" xfId="0" applyNumberFormat="1" applyFont="1" applyBorder="1"/>
    <xf numFmtId="41" fontId="2" fillId="0" borderId="3" xfId="0" applyNumberFormat="1" applyFont="1" applyBorder="1"/>
    <xf numFmtId="41" fontId="3" fillId="0" borderId="0" xfId="0" applyNumberFormat="1" applyFont="1" applyAlignment="1">
      <alignment horizontal="right"/>
    </xf>
    <xf numFmtId="49" fontId="2" fillId="0" borderId="0" xfId="0" applyNumberFormat="1" applyFont="1"/>
    <xf numFmtId="43" fontId="3" fillId="0" borderId="0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49" fontId="0" fillId="0" borderId="0" xfId="0" applyNumberFormat="1"/>
    <xf numFmtId="165" fontId="0" fillId="0" borderId="0" xfId="0" applyNumberFormat="1"/>
    <xf numFmtId="43" fontId="3" fillId="0" borderId="1" xfId="1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3" fontId="2" fillId="0" borderId="0" xfId="1" applyFont="1" applyFill="1" applyBorder="1" applyAlignment="1">
      <alignment horizontal="right"/>
    </xf>
    <xf numFmtId="49" fontId="8" fillId="0" borderId="0" xfId="0" applyNumberFormat="1" applyFont="1"/>
    <xf numFmtId="49" fontId="9" fillId="0" borderId="0" xfId="0" applyNumberFormat="1" applyFont="1"/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7" fillId="0" borderId="0" xfId="0" applyNumberFormat="1" applyFont="1"/>
    <xf numFmtId="0" fontId="3" fillId="0" borderId="0" xfId="0" applyFont="1" applyAlignment="1">
      <alignment horizontal="right"/>
    </xf>
    <xf numFmtId="41" fontId="2" fillId="0" borderId="4" xfId="0" applyNumberFormat="1" applyFont="1" applyBorder="1"/>
    <xf numFmtId="37" fontId="3" fillId="0" borderId="0" xfId="0" applyNumberFormat="1" applyFont="1"/>
    <xf numFmtId="41" fontId="2" fillId="0" borderId="1" xfId="0" applyNumberFormat="1" applyFont="1" applyBorder="1"/>
    <xf numFmtId="37" fontId="3" fillId="0" borderId="1" xfId="0" applyNumberFormat="1" applyFont="1" applyBorder="1"/>
    <xf numFmtId="0" fontId="7" fillId="0" borderId="0" xfId="0" applyFont="1" applyAlignment="1">
      <alignment horizontal="center"/>
    </xf>
    <xf numFmtId="0" fontId="2" fillId="0" borderId="0" xfId="0" applyFont="1"/>
    <xf numFmtId="165" fontId="3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49" fontId="0" fillId="0" borderId="1" xfId="0" applyNumberFormat="1" applyBorder="1" applyAlignment="1">
      <alignment horizontal="center"/>
    </xf>
    <xf numFmtId="41" fontId="2" fillId="0" borderId="5" xfId="0" applyNumberFormat="1" applyFont="1" applyBorder="1"/>
    <xf numFmtId="43" fontId="2" fillId="0" borderId="3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41" fontId="0" fillId="0" borderId="1" xfId="0" applyNumberFormat="1" applyBorder="1"/>
    <xf numFmtId="39" fontId="0" fillId="0" borderId="0" xfId="0" applyNumberFormat="1" applyAlignment="1">
      <alignment horizontal="right"/>
    </xf>
    <xf numFmtId="41" fontId="0" fillId="0" borderId="0" xfId="0" applyNumberFormat="1"/>
    <xf numFmtId="165" fontId="6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/>
    <xf numFmtId="165" fontId="6" fillId="0" borderId="0" xfId="1" applyNumberFormat="1" applyFont="1" applyFill="1" applyAlignment="1"/>
    <xf numFmtId="165" fontId="0" fillId="0" borderId="0" xfId="1" applyNumberFormat="1" applyFont="1" applyFill="1" applyAlignment="1">
      <alignment horizontal="right"/>
    </xf>
    <xf numFmtId="43" fontId="0" fillId="0" borderId="0" xfId="1" applyFont="1" applyFill="1" applyAlignment="1">
      <alignment horizontal="right"/>
    </xf>
    <xf numFmtId="41" fontId="0" fillId="0" borderId="0" xfId="1" applyNumberFormat="1" applyFont="1" applyFill="1" applyAlignment="1">
      <alignment horizontal="right"/>
    </xf>
    <xf numFmtId="41" fontId="0" fillId="0" borderId="1" xfId="2" applyNumberFormat="1" applyFont="1" applyFill="1" applyBorder="1" applyAlignment="1">
      <alignment horizontal="right"/>
    </xf>
    <xf numFmtId="41" fontId="0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Alignment="1"/>
    <xf numFmtId="165" fontId="0" fillId="0" borderId="0" xfId="1" applyNumberFormat="1" applyFont="1" applyFill="1" applyAlignment="1"/>
    <xf numFmtId="0" fontId="0" fillId="0" borderId="0" xfId="1" applyNumberFormat="1" applyFont="1" applyFill="1" applyBorder="1" applyAlignment="1">
      <alignment horizontal="center"/>
    </xf>
    <xf numFmtId="0" fontId="0" fillId="0" borderId="0" xfId="1" applyNumberFormat="1" applyFont="1" applyFill="1" applyAlignment="1">
      <alignment horizontal="center"/>
    </xf>
    <xf numFmtId="165" fontId="25" fillId="0" borderId="0" xfId="1" applyNumberFormat="1" applyFont="1" applyFill="1" applyBorder="1" applyAlignment="1"/>
    <xf numFmtId="37" fontId="3" fillId="0" borderId="0" xfId="0" quotePrefix="1" applyNumberFormat="1" applyFont="1" applyAlignment="1">
      <alignment horizontal="center"/>
    </xf>
    <xf numFmtId="49" fontId="0" fillId="0" borderId="0" xfId="0" applyNumberFormat="1" applyAlignment="1">
      <alignment horizontal="left" vertical="center"/>
    </xf>
    <xf numFmtId="49" fontId="3" fillId="0" borderId="0" xfId="0" applyNumberFormat="1" applyFont="1" applyAlignment="1">
      <alignment vertical="center"/>
    </xf>
    <xf numFmtId="41" fontId="0" fillId="0" borderId="0" xfId="2" applyNumberFormat="1" applyFont="1" applyFill="1" applyAlignment="1">
      <alignment horizontal="right"/>
    </xf>
    <xf numFmtId="41" fontId="0" fillId="0" borderId="0" xfId="1" applyNumberFormat="1" applyFont="1" applyFill="1" applyBorder="1" applyAlignment="1">
      <alignment horizontal="right"/>
    </xf>
    <xf numFmtId="166" fontId="2" fillId="0" borderId="3" xfId="2" applyNumberFormat="1" applyFont="1" applyFill="1" applyBorder="1" applyAlignment="1">
      <alignment horizontal="right" vertical="center"/>
    </xf>
    <xf numFmtId="166" fontId="2" fillId="0" borderId="3" xfId="0" applyNumberFormat="1" applyFont="1" applyBorder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3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1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37" fontId="0" fillId="0" borderId="0" xfId="0" applyNumberFormat="1" applyAlignment="1">
      <alignment horizontal="center" vertical="center"/>
    </xf>
    <xf numFmtId="41" fontId="0" fillId="0" borderId="1" xfId="0" applyNumberFormat="1" applyBorder="1" applyAlignment="1">
      <alignment vertical="center"/>
    </xf>
    <xf numFmtId="41" fontId="0" fillId="0" borderId="1" xfId="0" applyNumberForma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1" fontId="2" fillId="0" borderId="4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165" fontId="0" fillId="0" borderId="0" xfId="2" applyNumberFormat="1" applyFont="1" applyFill="1" applyAlignment="1">
      <alignment horizontal="right" vertical="center"/>
    </xf>
    <xf numFmtId="43" fontId="0" fillId="0" borderId="0" xfId="2" applyFont="1" applyFill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49" fontId="16" fillId="0" borderId="0" xfId="0" applyNumberFormat="1" applyFont="1" applyAlignment="1">
      <alignment vertical="center"/>
    </xf>
    <xf numFmtId="41" fontId="1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41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164" fontId="0" fillId="0" borderId="0" xfId="0" quotePrefix="1" applyNumberFormat="1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1" fontId="2" fillId="0" borderId="1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41" fontId="9" fillId="0" borderId="0" xfId="0" applyNumberFormat="1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/>
    </xf>
    <xf numFmtId="37" fontId="2" fillId="0" borderId="0" xfId="0" quotePrefix="1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7" fontId="0" fillId="0" borderId="0" xfId="0" quotePrefix="1" applyNumberFormat="1" applyAlignment="1">
      <alignment horizontal="right"/>
    </xf>
    <xf numFmtId="37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1" fontId="2" fillId="0" borderId="4" xfId="0" applyNumberFormat="1" applyFont="1" applyBorder="1" applyAlignment="1">
      <alignment horizontal="right"/>
    </xf>
    <xf numFmtId="41" fontId="2" fillId="0" borderId="0" xfId="0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41" fontId="0" fillId="0" borderId="1" xfId="0" applyNumberFormat="1" applyBorder="1" applyAlignment="1">
      <alignment horizontal="right"/>
    </xf>
    <xf numFmtId="41" fontId="2" fillId="0" borderId="1" xfId="0" applyNumberFormat="1" applyFont="1" applyBorder="1" applyAlignment="1">
      <alignment horizontal="right"/>
    </xf>
    <xf numFmtId="41" fontId="2" fillId="0" borderId="3" xfId="0" applyNumberFormat="1" applyFont="1" applyBorder="1" applyAlignment="1">
      <alignment horizontal="right"/>
    </xf>
    <xf numFmtId="165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justify" vertical="center"/>
    </xf>
    <xf numFmtId="165" fontId="0" fillId="0" borderId="0" xfId="1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65" fontId="0" fillId="0" borderId="0" xfId="0" applyNumberFormat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65" fontId="0" fillId="0" borderId="0" xfId="1" applyNumberFormat="1" applyFont="1" applyFill="1" applyAlignment="1">
      <alignment horizontal="right" vertical="center"/>
    </xf>
    <xf numFmtId="41" fontId="0" fillId="0" borderId="0" xfId="2" applyNumberFormat="1" applyFont="1" applyFill="1" applyAlignment="1">
      <alignment horizontal="right" vertical="center"/>
    </xf>
    <xf numFmtId="41" fontId="2" fillId="0" borderId="4" xfId="1" applyNumberFormat="1" applyFont="1" applyFill="1" applyBorder="1" applyAlignment="1">
      <alignment horizontal="right" vertical="center"/>
    </xf>
    <xf numFmtId="37" fontId="0" fillId="0" borderId="1" xfId="0" applyNumberFormat="1" applyBorder="1" applyAlignment="1">
      <alignment horizontal="right" vertical="center"/>
    </xf>
    <xf numFmtId="165" fontId="0" fillId="0" borderId="1" xfId="2" applyNumberFormat="1" applyFont="1" applyFill="1" applyBorder="1" applyAlignment="1">
      <alignment horizontal="right" vertical="center"/>
    </xf>
    <xf numFmtId="41" fontId="2" fillId="0" borderId="2" xfId="1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1" fontId="0" fillId="0" borderId="1" xfId="2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5" fontId="2" fillId="0" borderId="0" xfId="2" applyNumberFormat="1" applyFont="1" applyFill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5" fontId="6" fillId="0" borderId="0" xfId="0" applyNumberFormat="1" applyFont="1" applyAlignment="1">
      <alignment horizontal="center" vertical="center"/>
    </xf>
    <xf numFmtId="0" fontId="21" fillId="0" borderId="0" xfId="4" applyFont="1"/>
    <xf numFmtId="0" fontId="2" fillId="0" borderId="0" xfId="4" applyFont="1" applyAlignment="1">
      <alignment horizontal="left"/>
    </xf>
    <xf numFmtId="0" fontId="0" fillId="0" borderId="0" xfId="4" applyFont="1"/>
    <xf numFmtId="0" fontId="0" fillId="0" borderId="0" xfId="4" applyFont="1" applyAlignment="1">
      <alignment horizontal="left"/>
    </xf>
    <xf numFmtId="0" fontId="0" fillId="0" borderId="0" xfId="4" applyFont="1" applyAlignment="1">
      <alignment horizontal="center"/>
    </xf>
    <xf numFmtId="0" fontId="21" fillId="0" borderId="0" xfId="4" applyFont="1" applyAlignment="1">
      <alignment horizontal="left"/>
    </xf>
    <xf numFmtId="0" fontId="6" fillId="0" borderId="0" xfId="4" applyFont="1" applyAlignment="1">
      <alignment horizontal="center"/>
    </xf>
    <xf numFmtId="0" fontId="22" fillId="0" borderId="0" xfId="4" applyFont="1" applyAlignment="1">
      <alignment horizontal="left"/>
    </xf>
    <xf numFmtId="0" fontId="23" fillId="0" borderId="0" xfId="4" applyFont="1" applyAlignment="1">
      <alignment horizontal="left"/>
    </xf>
    <xf numFmtId="0" fontId="24" fillId="0" borderId="0" xfId="4" applyFont="1"/>
    <xf numFmtId="0" fontId="24" fillId="0" borderId="0" xfId="4" applyFont="1" applyAlignment="1">
      <alignment horizontal="left"/>
    </xf>
    <xf numFmtId="41" fontId="3" fillId="0" borderId="1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0" fontId="6" fillId="0" borderId="0" xfId="4" applyFont="1" applyAlignment="1">
      <alignment horizontal="center" vertical="center"/>
    </xf>
    <xf numFmtId="164" fontId="0" fillId="0" borderId="0" xfId="4" applyNumberFormat="1" applyFont="1" applyAlignment="1">
      <alignment vertical="center"/>
    </xf>
    <xf numFmtId="0" fontId="21" fillId="0" borderId="0" xfId="4" applyFont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3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5" fontId="0" fillId="0" borderId="1" xfId="1" applyNumberFormat="1" applyFont="1" applyFill="1" applyBorder="1" applyAlignment="1">
      <alignment horizontal="right" vertical="center"/>
    </xf>
    <xf numFmtId="164" fontId="0" fillId="0" borderId="1" xfId="4" applyNumberFormat="1" applyFont="1" applyBorder="1" applyAlignment="1">
      <alignment vertical="center"/>
    </xf>
    <xf numFmtId="0" fontId="7" fillId="0" borderId="0" xfId="4" applyFont="1" applyAlignment="1">
      <alignment horizontal="center" vertical="center"/>
    </xf>
    <xf numFmtId="165" fontId="2" fillId="0" borderId="0" xfId="1" applyNumberFormat="1" applyFont="1" applyFill="1" applyAlignment="1">
      <alignment vertical="center"/>
    </xf>
    <xf numFmtId="165" fontId="0" fillId="0" borderId="1" xfId="1" applyNumberFormat="1" applyFont="1" applyFill="1" applyBorder="1" applyAlignment="1">
      <alignment vertical="center"/>
    </xf>
    <xf numFmtId="165" fontId="2" fillId="0" borderId="5" xfId="1" applyNumberFormat="1" applyFont="1" applyFill="1" applyBorder="1" applyAlignment="1">
      <alignment vertical="center"/>
    </xf>
    <xf numFmtId="43" fontId="0" fillId="0" borderId="0" xfId="1" applyFont="1" applyFill="1" applyAlignment="1">
      <alignment horizontal="right" vertical="center"/>
    </xf>
    <xf numFmtId="0" fontId="24" fillId="0" borderId="0" xfId="4" applyFont="1" applyAlignment="1">
      <alignment horizontal="left" vertical="center"/>
    </xf>
    <xf numFmtId="165" fontId="2" fillId="0" borderId="0" xfId="1" applyNumberFormat="1" applyFont="1" applyFill="1" applyBorder="1" applyAlignment="1">
      <alignment vertical="center"/>
    </xf>
    <xf numFmtId="165" fontId="21" fillId="0" borderId="0" xfId="1" applyNumberFormat="1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2" fillId="0" borderId="0" xfId="4" applyFont="1" applyAlignment="1">
      <alignment horizontal="left" vertical="center"/>
    </xf>
    <xf numFmtId="0" fontId="0" fillId="0" borderId="0" xfId="4" applyFont="1" applyAlignment="1">
      <alignment vertical="center"/>
    </xf>
    <xf numFmtId="0" fontId="0" fillId="0" borderId="0" xfId="4" applyFont="1" applyAlignment="1">
      <alignment horizontal="left" vertical="center"/>
    </xf>
    <xf numFmtId="0" fontId="0" fillId="0" borderId="0" xfId="4" applyFont="1" applyAlignment="1">
      <alignment horizontal="center" vertical="center"/>
    </xf>
    <xf numFmtId="0" fontId="21" fillId="0" borderId="0" xfId="4" applyFont="1" applyAlignment="1">
      <alignment horizontal="left" vertical="center"/>
    </xf>
    <xf numFmtId="16" fontId="0" fillId="0" borderId="5" xfId="1" quotePrefix="1" applyNumberFormat="1" applyFont="1" applyFill="1" applyBorder="1" applyAlignment="1">
      <alignment horizontal="center" vertical="center"/>
    </xf>
    <xf numFmtId="0" fontId="0" fillId="0" borderId="5" xfId="1" quotePrefix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49" fontId="9" fillId="0" borderId="0" xfId="4" applyNumberFormat="1" applyFont="1" applyAlignment="1">
      <alignment horizontal="left" vertical="center"/>
    </xf>
    <xf numFmtId="0" fontId="0" fillId="0" borderId="0" xfId="1" applyNumberFormat="1" applyFont="1" applyFill="1" applyBorder="1" applyAlignment="1">
      <alignment horizontal="center" vertical="center"/>
    </xf>
    <xf numFmtId="49" fontId="7" fillId="0" borderId="0" xfId="4" applyNumberFormat="1" applyFont="1" applyAlignment="1">
      <alignment horizontal="left" vertical="center"/>
    </xf>
    <xf numFmtId="49" fontId="0" fillId="0" borderId="0" xfId="4" applyNumberFormat="1" applyFont="1" applyAlignment="1">
      <alignment horizontal="left" vertical="center"/>
    </xf>
    <xf numFmtId="165" fontId="0" fillId="0" borderId="0" xfId="1" applyNumberFormat="1" applyFont="1" applyFill="1" applyBorder="1" applyAlignment="1">
      <alignment horizontal="right" vertical="center"/>
    </xf>
    <xf numFmtId="0" fontId="15" fillId="0" borderId="0" xfId="4" applyFont="1" applyAlignment="1">
      <alignment horizontal="center" vertical="center"/>
    </xf>
    <xf numFmtId="0" fontId="11" fillId="0" borderId="0" xfId="4" applyFont="1" applyAlignment="1">
      <alignment horizontal="left" vertical="center"/>
    </xf>
    <xf numFmtId="164" fontId="0" fillId="0" borderId="0" xfId="4" applyNumberFormat="1" applyFont="1" applyAlignment="1">
      <alignment horizontal="right" vertical="center"/>
    </xf>
    <xf numFmtId="0" fontId="22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165" fontId="2" fillId="0" borderId="1" xfId="1" applyNumberFormat="1" applyFont="1" applyFill="1" applyBorder="1" applyAlignment="1">
      <alignment vertical="center"/>
    </xf>
    <xf numFmtId="41" fontId="3" fillId="0" borderId="0" xfId="2" applyNumberFormat="1" applyFont="1" applyFill="1" applyAlignment="1">
      <alignment horizontal="right" vertical="center"/>
    </xf>
    <xf numFmtId="41" fontId="3" fillId="0" borderId="0" xfId="1" applyNumberFormat="1" applyFont="1" applyFill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41" fontId="2" fillId="0" borderId="0" xfId="2" applyNumberFormat="1" applyFont="1" applyFill="1" applyBorder="1" applyAlignment="1">
      <alignment horizontal="right" vertical="center"/>
    </xf>
    <xf numFmtId="37" fontId="2" fillId="0" borderId="0" xfId="0" applyNumberFormat="1" applyFont="1" applyAlignment="1">
      <alignment horizontal="right" vertical="center"/>
    </xf>
    <xf numFmtId="37" fontId="2" fillId="0" borderId="0" xfId="0" quotePrefix="1" applyNumberFormat="1" applyFont="1" applyAlignment="1">
      <alignment horizontal="right" vertical="center"/>
    </xf>
    <xf numFmtId="37" fontId="0" fillId="0" borderId="0" xfId="0" quotePrefix="1" applyNumberFormat="1" applyAlignment="1">
      <alignment horizontal="right" vertical="center"/>
    </xf>
    <xf numFmtId="41" fontId="2" fillId="0" borderId="4" xfId="0" applyNumberFormat="1" applyFont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center"/>
    </xf>
    <xf numFmtId="41" fontId="2" fillId="0" borderId="3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165" fontId="3" fillId="0" borderId="1" xfId="2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0" fillId="0" borderId="0" xfId="0" quotePrefix="1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6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0" fillId="0" borderId="5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" xfId="1" builtinId="3"/>
    <cellStyle name="Comma 2 2" xfId="2"/>
    <cellStyle name="Comma 2 3" xfId="3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AA5CB"/>
      <rgbColor rgb="00CCD6E3"/>
      <rgbColor rgb="00F38E31"/>
      <rgbColor rgb="00FAD8AF"/>
      <rgbColor rgb="008CA042"/>
      <rgbColor rgb="00D7DFB4"/>
      <rgbColor rgb="004DA0B0"/>
      <rgbColor rgb="00C3DEE1"/>
      <rgbColor rgb="000C2D83"/>
      <rgbColor rgb="00F38E31"/>
      <rgbColor rgb="00AABE75"/>
      <rgbColor rgb="008AA5CB"/>
      <rgbColor rgb="00C44026"/>
      <rgbColor rgb="0068820B"/>
      <rgbColor rgb="000BA0B0"/>
      <rgbColor rgb="00F06A00"/>
      <rgbColor rgb="00C77182"/>
      <rgbColor rgb="00ECCBCF"/>
      <rgbColor rgb="00C44026"/>
      <rgbColor rgb="00EAB7A0"/>
      <rgbColor rgb="00283B64"/>
      <rgbColor rgb="00A3A9C0"/>
      <rgbColor rgb="00838383"/>
      <rgbColor rgb="00D6D6D6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view="pageBreakPreview" zoomScaleNormal="100" zoomScaleSheetLayoutView="100" workbookViewId="0">
      <selection activeCell="C3" sqref="C3"/>
    </sheetView>
  </sheetViews>
  <sheetFormatPr defaultColWidth="9.453125" defaultRowHeight="19" x14ac:dyDescent="0.4"/>
  <cols>
    <col min="1" max="1" width="45.90625" style="180" customWidth="1"/>
    <col min="2" max="2" width="8.54296875" style="175" customWidth="1"/>
    <col min="3" max="3" width="13.453125" style="55" customWidth="1"/>
    <col min="4" max="4" width="1.08984375" style="55" customWidth="1"/>
    <col min="5" max="5" width="13.453125" style="55" customWidth="1"/>
    <col min="6" max="6" width="1.08984375" style="55" customWidth="1"/>
    <col min="7" max="7" width="13.453125" style="55" customWidth="1"/>
    <col min="8" max="8" width="1.08984375" style="55" customWidth="1"/>
    <col min="9" max="9" width="13.453125" style="55" customWidth="1"/>
    <col min="10" max="16384" width="9.453125" style="175"/>
  </cols>
  <sheetData>
    <row r="1" spans="1:9" ht="21.75" customHeight="1" x14ac:dyDescent="0.4">
      <c r="A1" s="69" t="s">
        <v>0</v>
      </c>
      <c r="B1" s="190"/>
      <c r="C1" s="203"/>
      <c r="D1" s="203"/>
      <c r="E1" s="203"/>
      <c r="F1" s="203"/>
      <c r="G1" s="203"/>
      <c r="H1" s="203"/>
      <c r="I1" s="203"/>
    </row>
    <row r="2" spans="1:9" ht="21.75" customHeight="1" x14ac:dyDescent="0.4">
      <c r="A2" s="69" t="s">
        <v>1</v>
      </c>
      <c r="B2" s="190"/>
      <c r="C2" s="203"/>
      <c r="D2" s="203"/>
      <c r="E2" s="203"/>
      <c r="F2" s="203"/>
      <c r="G2" s="203"/>
      <c r="H2" s="203"/>
      <c r="I2" s="203"/>
    </row>
    <row r="3" spans="1:9" ht="21.75" customHeight="1" x14ac:dyDescent="0.4">
      <c r="A3" s="204" t="s">
        <v>2</v>
      </c>
      <c r="B3" s="190"/>
      <c r="C3" s="203"/>
      <c r="D3" s="203"/>
      <c r="E3" s="203"/>
      <c r="F3" s="203"/>
      <c r="G3" s="203"/>
      <c r="H3" s="203"/>
      <c r="I3" s="203"/>
    </row>
    <row r="4" spans="1:9" s="177" customFormat="1" ht="18" customHeight="1" x14ac:dyDescent="0.3">
      <c r="A4" s="205"/>
      <c r="B4" s="206"/>
      <c r="C4" s="153"/>
      <c r="D4" s="153"/>
      <c r="E4" s="153"/>
      <c r="F4" s="153"/>
      <c r="G4" s="153"/>
      <c r="H4" s="154"/>
      <c r="I4" s="79" t="s">
        <v>3</v>
      </c>
    </row>
    <row r="5" spans="1:9" s="177" customFormat="1" ht="21.65" customHeight="1" x14ac:dyDescent="0.3">
      <c r="A5" s="205"/>
      <c r="B5" s="206"/>
      <c r="C5" s="248" t="s">
        <v>4</v>
      </c>
      <c r="D5" s="248"/>
      <c r="E5" s="248"/>
      <c r="F5" s="197"/>
      <c r="G5" s="248" t="s">
        <v>5</v>
      </c>
      <c r="H5" s="248"/>
      <c r="I5" s="248"/>
    </row>
    <row r="6" spans="1:9" s="177" customFormat="1" ht="21.65" customHeight="1" x14ac:dyDescent="0.3">
      <c r="A6" s="207"/>
      <c r="B6" s="208"/>
      <c r="C6" s="246" t="s">
        <v>6</v>
      </c>
      <c r="D6" s="246"/>
      <c r="E6" s="246"/>
      <c r="F6" s="202"/>
      <c r="G6" s="247" t="s">
        <v>7</v>
      </c>
      <c r="H6" s="247"/>
      <c r="I6" s="247"/>
    </row>
    <row r="7" spans="1:9" ht="21.65" customHeight="1" x14ac:dyDescent="0.4">
      <c r="A7" s="209"/>
      <c r="B7" s="208"/>
      <c r="C7" s="210" t="s">
        <v>8</v>
      </c>
      <c r="D7" s="211"/>
      <c r="E7" s="211" t="s">
        <v>9</v>
      </c>
      <c r="F7" s="212"/>
      <c r="G7" s="210" t="s">
        <v>8</v>
      </c>
      <c r="H7" s="211"/>
      <c r="I7" s="211" t="s">
        <v>9</v>
      </c>
    </row>
    <row r="8" spans="1:9" ht="21.65" customHeight="1" x14ac:dyDescent="0.4">
      <c r="A8" s="213"/>
      <c r="B8" s="188" t="s">
        <v>10</v>
      </c>
      <c r="C8" s="214">
        <v>2023</v>
      </c>
      <c r="D8" s="214"/>
      <c r="E8" s="214">
        <v>2022</v>
      </c>
      <c r="F8" s="214"/>
      <c r="G8" s="214">
        <v>2023</v>
      </c>
      <c r="H8" s="214"/>
      <c r="I8" s="214">
        <v>2022</v>
      </c>
    </row>
    <row r="9" spans="1:9" ht="21.65" customHeight="1" x14ac:dyDescent="0.4">
      <c r="A9" s="213" t="s">
        <v>11</v>
      </c>
      <c r="B9" s="188"/>
      <c r="C9" s="98" t="s">
        <v>12</v>
      </c>
      <c r="D9" s="76"/>
      <c r="E9" s="98"/>
      <c r="F9" s="190"/>
      <c r="G9" s="98" t="s">
        <v>12</v>
      </c>
      <c r="H9" s="76"/>
      <c r="I9" s="98"/>
    </row>
    <row r="10" spans="1:9" ht="19.5" customHeight="1" x14ac:dyDescent="0.4">
      <c r="A10" s="213"/>
      <c r="B10" s="188"/>
      <c r="C10" s="214"/>
      <c r="D10" s="157"/>
      <c r="E10" s="214"/>
      <c r="F10" s="157"/>
      <c r="G10" s="214"/>
      <c r="H10" s="157"/>
      <c r="I10" s="214"/>
    </row>
    <row r="11" spans="1:9" ht="19.5" customHeight="1" x14ac:dyDescent="0.4">
      <c r="A11" s="215" t="s">
        <v>13</v>
      </c>
      <c r="B11" s="188"/>
      <c r="C11" s="190"/>
      <c r="D11" s="153"/>
      <c r="E11" s="153"/>
      <c r="F11" s="153"/>
      <c r="G11" s="153"/>
      <c r="H11" s="153"/>
      <c r="I11" s="153"/>
    </row>
    <row r="12" spans="1:9" ht="19.5" customHeight="1" x14ac:dyDescent="0.4">
      <c r="A12" s="216" t="s">
        <v>14</v>
      </c>
      <c r="B12" s="188"/>
      <c r="C12" s="153">
        <v>23795714</v>
      </c>
      <c r="D12" s="153"/>
      <c r="E12" s="159">
        <v>32949705</v>
      </c>
      <c r="F12" s="153"/>
      <c r="G12" s="159">
        <v>1380314</v>
      </c>
      <c r="H12" s="153"/>
      <c r="I12" s="159">
        <v>1902112</v>
      </c>
    </row>
    <row r="13" spans="1:9" ht="19.5" customHeight="1" x14ac:dyDescent="0.4">
      <c r="A13" s="216" t="s">
        <v>15</v>
      </c>
      <c r="B13" s="188">
        <v>11</v>
      </c>
      <c r="C13" s="159">
        <v>40730932</v>
      </c>
      <c r="D13" s="153"/>
      <c r="E13" s="159">
        <v>43220606</v>
      </c>
      <c r="F13" s="153"/>
      <c r="G13" s="126">
        <v>3692793</v>
      </c>
      <c r="H13" s="153"/>
      <c r="I13" s="126">
        <v>3162959</v>
      </c>
    </row>
    <row r="14" spans="1:9" ht="19.5" customHeight="1" x14ac:dyDescent="0.4">
      <c r="A14" s="84" t="s">
        <v>16</v>
      </c>
      <c r="B14" s="188">
        <v>2</v>
      </c>
      <c r="C14" s="126">
        <v>0</v>
      </c>
      <c r="D14" s="153"/>
      <c r="E14" s="126">
        <v>0</v>
      </c>
      <c r="F14" s="153"/>
      <c r="G14" s="153">
        <v>9866965</v>
      </c>
      <c r="H14" s="153"/>
      <c r="I14" s="153">
        <v>8020339</v>
      </c>
    </row>
    <row r="15" spans="1:9" ht="19.5" customHeight="1" x14ac:dyDescent="0.4">
      <c r="A15" s="84" t="s">
        <v>17</v>
      </c>
      <c r="B15" s="188" t="s">
        <v>369</v>
      </c>
      <c r="C15" s="126">
        <v>0</v>
      </c>
      <c r="D15" s="153"/>
      <c r="E15" s="126">
        <v>0</v>
      </c>
      <c r="F15" s="153"/>
      <c r="G15" s="153">
        <v>390000</v>
      </c>
      <c r="H15" s="153"/>
      <c r="I15" s="126">
        <v>540000</v>
      </c>
    </row>
    <row r="16" spans="1:9" ht="19.5" customHeight="1" x14ac:dyDescent="0.4">
      <c r="A16" s="84" t="s">
        <v>18</v>
      </c>
      <c r="B16" s="188"/>
      <c r="C16" s="126">
        <v>81597056</v>
      </c>
      <c r="D16" s="153"/>
      <c r="E16" s="126">
        <v>83080346</v>
      </c>
      <c r="F16" s="153"/>
      <c r="G16" s="153">
        <v>3353762</v>
      </c>
      <c r="H16" s="153"/>
      <c r="I16" s="153">
        <v>2861340</v>
      </c>
    </row>
    <row r="17" spans="1:9" ht="19.5" customHeight="1" x14ac:dyDescent="0.4">
      <c r="A17" s="84" t="s">
        <v>19</v>
      </c>
      <c r="B17" s="188"/>
      <c r="C17" s="126">
        <v>58118073</v>
      </c>
      <c r="D17" s="189"/>
      <c r="E17" s="126">
        <v>54538803</v>
      </c>
      <c r="F17" s="189"/>
      <c r="G17" s="126">
        <v>891560</v>
      </c>
      <c r="H17" s="189"/>
      <c r="I17" s="153">
        <v>925579</v>
      </c>
    </row>
    <row r="18" spans="1:9" ht="19.5" customHeight="1" x14ac:dyDescent="0.4">
      <c r="A18" s="84" t="s">
        <v>20</v>
      </c>
      <c r="B18" s="188">
        <v>11</v>
      </c>
      <c r="C18" s="159">
        <v>1799956</v>
      </c>
      <c r="D18" s="153"/>
      <c r="E18" s="159">
        <v>3265334</v>
      </c>
      <c r="F18" s="153"/>
      <c r="G18" s="126">
        <v>27067</v>
      </c>
      <c r="H18" s="153"/>
      <c r="I18" s="126">
        <v>68574</v>
      </c>
    </row>
    <row r="19" spans="1:9" ht="19.5" customHeight="1" x14ac:dyDescent="0.4">
      <c r="A19" s="84" t="s">
        <v>21</v>
      </c>
      <c r="B19" s="188"/>
      <c r="C19" s="159">
        <v>167891</v>
      </c>
      <c r="D19" s="200"/>
      <c r="E19" s="159">
        <v>258252</v>
      </c>
      <c r="F19" s="200"/>
      <c r="G19" s="126">
        <v>0</v>
      </c>
      <c r="H19" s="126"/>
      <c r="I19" s="126">
        <v>0</v>
      </c>
    </row>
    <row r="20" spans="1:9" ht="19.5" customHeight="1" x14ac:dyDescent="0.4">
      <c r="A20" s="84" t="s">
        <v>22</v>
      </c>
      <c r="B20" s="188"/>
      <c r="C20" s="159">
        <v>2875070</v>
      </c>
      <c r="D20" s="159"/>
      <c r="E20" s="159">
        <v>5237348</v>
      </c>
      <c r="F20" s="159"/>
      <c r="G20" s="126">
        <v>0</v>
      </c>
      <c r="H20" s="159"/>
      <c r="I20" s="126">
        <v>0</v>
      </c>
    </row>
    <row r="21" spans="1:9" ht="19.5" customHeight="1" x14ac:dyDescent="0.4">
      <c r="A21" s="84" t="s">
        <v>23</v>
      </c>
      <c r="B21" s="188"/>
      <c r="C21" s="159">
        <v>2952801</v>
      </c>
      <c r="D21" s="200"/>
      <c r="E21" s="159">
        <v>2562640</v>
      </c>
      <c r="F21" s="153"/>
      <c r="G21" s="126">
        <v>172677</v>
      </c>
      <c r="H21" s="153"/>
      <c r="I21" s="126">
        <v>213736</v>
      </c>
    </row>
    <row r="22" spans="1:9" ht="19.5" customHeight="1" x14ac:dyDescent="0.4">
      <c r="A22" s="84" t="s">
        <v>24</v>
      </c>
      <c r="B22" s="188">
        <v>2</v>
      </c>
      <c r="C22" s="126">
        <v>211343</v>
      </c>
      <c r="D22" s="200"/>
      <c r="E22" s="126">
        <v>156580</v>
      </c>
      <c r="F22" s="153"/>
      <c r="G22" s="126">
        <v>0</v>
      </c>
      <c r="H22" s="153"/>
      <c r="I22" s="126">
        <v>0</v>
      </c>
    </row>
    <row r="23" spans="1:9" ht="19.5" customHeight="1" x14ac:dyDescent="0.4">
      <c r="A23" s="84" t="s">
        <v>25</v>
      </c>
      <c r="B23" s="188"/>
      <c r="C23" s="217">
        <v>8040921</v>
      </c>
      <c r="D23" s="193"/>
      <c r="E23" s="217">
        <v>7918382</v>
      </c>
      <c r="F23" s="193"/>
      <c r="G23" s="126">
        <v>249775</v>
      </c>
      <c r="H23" s="193"/>
      <c r="I23" s="126">
        <v>48512</v>
      </c>
    </row>
    <row r="24" spans="1:9" ht="19.5" customHeight="1" x14ac:dyDescent="0.4">
      <c r="A24" s="84" t="s">
        <v>26</v>
      </c>
      <c r="B24" s="188"/>
      <c r="C24" s="127">
        <v>20224</v>
      </c>
      <c r="D24" s="153"/>
      <c r="E24" s="127">
        <v>31130</v>
      </c>
      <c r="F24" s="153"/>
      <c r="G24" s="127">
        <v>0</v>
      </c>
      <c r="H24" s="153"/>
      <c r="I24" s="127">
        <v>0</v>
      </c>
    </row>
    <row r="25" spans="1:9" ht="19.5" customHeight="1" x14ac:dyDescent="0.4">
      <c r="A25" s="70" t="s">
        <v>27</v>
      </c>
      <c r="B25" s="218"/>
      <c r="C25" s="125">
        <f>SUM(C12:C24)</f>
        <v>220309981</v>
      </c>
      <c r="D25" s="197"/>
      <c r="E25" s="125">
        <f>SUM(E12:E24)</f>
        <v>233219126</v>
      </c>
      <c r="F25" s="197"/>
      <c r="G25" s="125">
        <f>SUM(G12:G24)</f>
        <v>20024913</v>
      </c>
      <c r="H25" s="197"/>
      <c r="I25" s="125">
        <f>SUM(I12:I24)</f>
        <v>17743151</v>
      </c>
    </row>
    <row r="26" spans="1:9" ht="19.5" customHeight="1" x14ac:dyDescent="0.4">
      <c r="A26" s="219"/>
      <c r="B26" s="188"/>
      <c r="C26" s="153"/>
      <c r="D26" s="153"/>
      <c r="E26" s="153"/>
      <c r="F26" s="153"/>
      <c r="G26" s="153"/>
      <c r="H26" s="153"/>
      <c r="I26" s="153"/>
    </row>
    <row r="27" spans="1:9" ht="21.75" customHeight="1" x14ac:dyDescent="0.4">
      <c r="A27" s="69" t="s">
        <v>0</v>
      </c>
      <c r="B27" s="206"/>
      <c r="C27" s="153"/>
      <c r="D27" s="153"/>
      <c r="E27" s="153"/>
      <c r="F27" s="153"/>
      <c r="G27" s="153"/>
      <c r="H27" s="153"/>
      <c r="I27" s="153"/>
    </row>
    <row r="28" spans="1:9" ht="21.75" customHeight="1" x14ac:dyDescent="0.4">
      <c r="A28" s="69" t="s">
        <v>1</v>
      </c>
      <c r="B28" s="206"/>
      <c r="C28" s="153"/>
      <c r="D28" s="153"/>
      <c r="E28" s="153"/>
      <c r="F28" s="153"/>
      <c r="G28" s="153"/>
      <c r="H28" s="153"/>
      <c r="I28" s="153"/>
    </row>
    <row r="29" spans="1:9" ht="21.75" customHeight="1" x14ac:dyDescent="0.4">
      <c r="A29" s="204" t="s">
        <v>2</v>
      </c>
      <c r="B29" s="206"/>
      <c r="C29" s="153"/>
      <c r="D29" s="153"/>
      <c r="E29" s="153"/>
      <c r="F29" s="153"/>
      <c r="G29" s="153"/>
      <c r="H29" s="153"/>
      <c r="I29" s="153"/>
    </row>
    <row r="30" spans="1:9" s="177" customFormat="1" ht="18" customHeight="1" x14ac:dyDescent="0.3">
      <c r="A30" s="70"/>
      <c r="B30" s="206"/>
      <c r="C30" s="153"/>
      <c r="D30" s="153"/>
      <c r="E30" s="153"/>
      <c r="F30" s="153"/>
      <c r="G30" s="153"/>
      <c r="H30" s="153"/>
      <c r="I30" s="79" t="s">
        <v>3</v>
      </c>
    </row>
    <row r="31" spans="1:9" s="177" customFormat="1" ht="21.65" customHeight="1" x14ac:dyDescent="0.3">
      <c r="A31" s="205"/>
      <c r="B31" s="206"/>
      <c r="C31" s="248" t="s">
        <v>4</v>
      </c>
      <c r="D31" s="248"/>
      <c r="E31" s="248"/>
      <c r="F31" s="197"/>
      <c r="G31" s="248" t="s">
        <v>5</v>
      </c>
      <c r="H31" s="248"/>
      <c r="I31" s="248"/>
    </row>
    <row r="32" spans="1:9" s="177" customFormat="1" ht="21.65" customHeight="1" x14ac:dyDescent="0.3">
      <c r="A32" s="207"/>
      <c r="B32" s="208"/>
      <c r="C32" s="246" t="s">
        <v>6</v>
      </c>
      <c r="D32" s="246"/>
      <c r="E32" s="246"/>
      <c r="F32" s="202"/>
      <c r="G32" s="246" t="s">
        <v>7</v>
      </c>
      <c r="H32" s="246"/>
      <c r="I32" s="246"/>
    </row>
    <row r="33" spans="1:9" s="177" customFormat="1" ht="21.65" customHeight="1" x14ac:dyDescent="0.3">
      <c r="A33" s="207"/>
      <c r="B33" s="208"/>
      <c r="C33" s="210" t="s">
        <v>8</v>
      </c>
      <c r="D33" s="211"/>
      <c r="E33" s="211" t="s">
        <v>9</v>
      </c>
      <c r="F33" s="212"/>
      <c r="G33" s="210" t="s">
        <v>8</v>
      </c>
      <c r="H33" s="211"/>
      <c r="I33" s="211" t="s">
        <v>9</v>
      </c>
    </row>
    <row r="34" spans="1:9" s="177" customFormat="1" ht="21.65" customHeight="1" x14ac:dyDescent="0.3">
      <c r="A34" s="207"/>
      <c r="B34" s="188" t="s">
        <v>10</v>
      </c>
      <c r="C34" s="214">
        <v>2023</v>
      </c>
      <c r="D34" s="214"/>
      <c r="E34" s="214">
        <v>2022</v>
      </c>
      <c r="F34" s="214"/>
      <c r="G34" s="214">
        <v>2023</v>
      </c>
      <c r="H34" s="214"/>
      <c r="I34" s="214">
        <v>2022</v>
      </c>
    </row>
    <row r="35" spans="1:9" s="177" customFormat="1" ht="21.65" customHeight="1" x14ac:dyDescent="0.3">
      <c r="A35" s="70" t="s">
        <v>28</v>
      </c>
      <c r="B35" s="188"/>
      <c r="C35" s="98" t="s">
        <v>12</v>
      </c>
      <c r="D35" s="76"/>
      <c r="E35" s="98"/>
      <c r="F35" s="206"/>
      <c r="G35" s="98" t="s">
        <v>12</v>
      </c>
      <c r="H35" s="76"/>
      <c r="I35" s="98"/>
    </row>
    <row r="36" spans="1:9" s="177" customFormat="1" ht="19.5" customHeight="1" x14ac:dyDescent="0.3">
      <c r="A36" s="70"/>
      <c r="B36" s="188"/>
      <c r="C36" s="214"/>
      <c r="D36" s="157"/>
      <c r="E36" s="214"/>
      <c r="F36" s="157"/>
      <c r="G36" s="214"/>
      <c r="H36" s="157"/>
      <c r="I36" s="214"/>
    </row>
    <row r="37" spans="1:9" s="177" customFormat="1" ht="19.5" customHeight="1" x14ac:dyDescent="0.3">
      <c r="A37" s="96" t="s">
        <v>29</v>
      </c>
      <c r="B37" s="188"/>
      <c r="C37" s="153"/>
      <c r="D37" s="153"/>
      <c r="E37" s="153"/>
      <c r="F37" s="153"/>
      <c r="G37" s="153"/>
      <c r="H37" s="153"/>
      <c r="I37" s="153"/>
    </row>
    <row r="38" spans="1:9" s="177" customFormat="1" ht="19.5" customHeight="1" x14ac:dyDescent="0.3">
      <c r="A38" s="84" t="s">
        <v>30</v>
      </c>
      <c r="B38" s="188">
        <v>11</v>
      </c>
      <c r="C38" s="159">
        <v>15863790</v>
      </c>
      <c r="D38" s="153"/>
      <c r="E38" s="159">
        <v>16590363</v>
      </c>
      <c r="F38" s="153"/>
      <c r="G38" s="159">
        <v>959200</v>
      </c>
      <c r="H38" s="153"/>
      <c r="I38" s="159">
        <v>919200</v>
      </c>
    </row>
    <row r="39" spans="1:9" s="177" customFormat="1" ht="19.5" customHeight="1" x14ac:dyDescent="0.3">
      <c r="A39" s="84" t="s">
        <v>31</v>
      </c>
      <c r="B39" s="188">
        <v>3</v>
      </c>
      <c r="C39" s="126">
        <v>0</v>
      </c>
      <c r="D39" s="200"/>
      <c r="E39" s="126">
        <v>0</v>
      </c>
      <c r="F39" s="153"/>
      <c r="G39" s="159">
        <v>243248228</v>
      </c>
      <c r="H39" s="159"/>
      <c r="I39" s="159">
        <v>241229221</v>
      </c>
    </row>
    <row r="40" spans="1:9" s="177" customFormat="1" ht="19.5" customHeight="1" x14ac:dyDescent="0.3">
      <c r="A40" s="84" t="s">
        <v>32</v>
      </c>
      <c r="B40" s="188">
        <v>4</v>
      </c>
      <c r="C40" s="159">
        <v>231963273</v>
      </c>
      <c r="D40" s="153"/>
      <c r="E40" s="159">
        <v>235340728</v>
      </c>
      <c r="F40" s="153"/>
      <c r="G40" s="159">
        <v>160125</v>
      </c>
      <c r="H40" s="153"/>
      <c r="I40" s="159">
        <v>160125</v>
      </c>
    </row>
    <row r="41" spans="1:9" s="177" customFormat="1" ht="19.5" customHeight="1" x14ac:dyDescent="0.3">
      <c r="A41" s="84" t="s">
        <v>33</v>
      </c>
      <c r="B41" s="188">
        <v>4</v>
      </c>
      <c r="C41" s="159">
        <v>19168213</v>
      </c>
      <c r="D41" s="189"/>
      <c r="E41" s="159">
        <v>20123698</v>
      </c>
      <c r="F41" s="189"/>
      <c r="G41" s="126">
        <v>4360381</v>
      </c>
      <c r="H41" s="159"/>
      <c r="I41" s="126">
        <v>4360381</v>
      </c>
    </row>
    <row r="42" spans="1:9" s="177" customFormat="1" ht="19.5" customHeight="1" x14ac:dyDescent="0.3">
      <c r="A42" s="84" t="s">
        <v>34</v>
      </c>
      <c r="B42" s="188" t="s">
        <v>369</v>
      </c>
      <c r="C42" s="126">
        <v>0</v>
      </c>
      <c r="D42" s="200"/>
      <c r="E42" s="126">
        <v>0</v>
      </c>
      <c r="F42" s="153"/>
      <c r="G42" s="126">
        <v>0</v>
      </c>
      <c r="H42" s="153"/>
      <c r="I42" s="126">
        <v>3218000</v>
      </c>
    </row>
    <row r="43" spans="1:9" s="177" customFormat="1" ht="19.5" customHeight="1" x14ac:dyDescent="0.3">
      <c r="A43" s="84" t="s">
        <v>35</v>
      </c>
      <c r="B43" s="188"/>
      <c r="C43" s="159">
        <v>7951164</v>
      </c>
      <c r="D43" s="153"/>
      <c r="E43" s="159">
        <v>7934300</v>
      </c>
      <c r="F43" s="153"/>
      <c r="G43" s="159">
        <v>2677130</v>
      </c>
      <c r="H43" s="153"/>
      <c r="I43" s="159">
        <v>2677130</v>
      </c>
    </row>
    <row r="44" spans="1:9" s="177" customFormat="1" ht="19.5" customHeight="1" x14ac:dyDescent="0.3">
      <c r="A44" s="84" t="s">
        <v>36</v>
      </c>
      <c r="B44" s="188">
        <v>5</v>
      </c>
      <c r="C44" s="159">
        <v>273180646</v>
      </c>
      <c r="D44" s="153"/>
      <c r="E44" s="159">
        <v>276663734</v>
      </c>
      <c r="F44" s="153"/>
      <c r="G44" s="159">
        <v>20563226</v>
      </c>
      <c r="H44" s="153"/>
      <c r="I44" s="159">
        <v>20761904</v>
      </c>
    </row>
    <row r="45" spans="1:9" s="177" customFormat="1" ht="19.5" customHeight="1" x14ac:dyDescent="0.3">
      <c r="A45" s="84" t="s">
        <v>37</v>
      </c>
      <c r="B45" s="188"/>
      <c r="C45" s="159">
        <v>34035552</v>
      </c>
      <c r="D45" s="153"/>
      <c r="E45" s="159">
        <v>35881634</v>
      </c>
      <c r="F45" s="153"/>
      <c r="G45" s="126">
        <v>582756</v>
      </c>
      <c r="H45" s="153"/>
      <c r="I45" s="126">
        <v>608996</v>
      </c>
    </row>
    <row r="46" spans="1:9" s="177" customFormat="1" ht="19.5" customHeight="1" x14ac:dyDescent="0.3">
      <c r="A46" s="84" t="s">
        <v>38</v>
      </c>
      <c r="B46" s="188"/>
      <c r="C46" s="159">
        <v>61804147</v>
      </c>
      <c r="D46" s="220"/>
      <c r="E46" s="159">
        <v>62766519</v>
      </c>
      <c r="F46" s="220"/>
      <c r="G46" s="126">
        <v>0</v>
      </c>
      <c r="H46" s="200"/>
      <c r="I46" s="126">
        <v>0</v>
      </c>
    </row>
    <row r="47" spans="1:9" s="177" customFormat="1" ht="21.65" customHeight="1" x14ac:dyDescent="0.3">
      <c r="A47" s="84" t="s">
        <v>39</v>
      </c>
      <c r="B47" s="188"/>
      <c r="C47" s="159">
        <v>13451102</v>
      </c>
      <c r="D47" s="153"/>
      <c r="E47" s="159">
        <v>13457689</v>
      </c>
      <c r="F47" s="153"/>
      <c r="G47" s="159">
        <v>46111</v>
      </c>
      <c r="H47" s="153"/>
      <c r="I47" s="159">
        <v>45810</v>
      </c>
    </row>
    <row r="48" spans="1:9" s="177" customFormat="1" ht="21.65" customHeight="1" x14ac:dyDescent="0.3">
      <c r="A48" s="84" t="s">
        <v>40</v>
      </c>
      <c r="B48" s="188"/>
      <c r="C48" s="159">
        <v>12591182</v>
      </c>
      <c r="D48" s="220"/>
      <c r="E48" s="159">
        <v>12236149</v>
      </c>
      <c r="F48" s="220"/>
      <c r="G48" s="126">
        <v>0</v>
      </c>
      <c r="H48" s="220"/>
      <c r="I48" s="126">
        <v>0</v>
      </c>
    </row>
    <row r="49" spans="1:9" s="177" customFormat="1" ht="21.65" customHeight="1" x14ac:dyDescent="0.3">
      <c r="A49" s="84" t="s">
        <v>41</v>
      </c>
      <c r="B49" s="188"/>
      <c r="C49" s="159">
        <v>5207235</v>
      </c>
      <c r="D49" s="153"/>
      <c r="E49" s="159">
        <v>4582032</v>
      </c>
      <c r="F49" s="153"/>
      <c r="G49" s="126">
        <v>21372</v>
      </c>
      <c r="H49" s="153"/>
      <c r="I49" s="126">
        <v>0</v>
      </c>
    </row>
    <row r="50" spans="1:9" s="177" customFormat="1" ht="21.65" customHeight="1" x14ac:dyDescent="0.3">
      <c r="A50" s="84" t="s">
        <v>42</v>
      </c>
      <c r="B50" s="188">
        <v>11</v>
      </c>
      <c r="C50" s="126">
        <v>3762133</v>
      </c>
      <c r="D50" s="153"/>
      <c r="E50" s="126">
        <v>3724461</v>
      </c>
      <c r="F50" s="153"/>
      <c r="G50" s="126">
        <v>250413</v>
      </c>
      <c r="H50" s="200"/>
      <c r="I50" s="126">
        <v>254000</v>
      </c>
    </row>
    <row r="51" spans="1:9" s="177" customFormat="1" ht="21.65" customHeight="1" x14ac:dyDescent="0.3">
      <c r="A51" s="84" t="s">
        <v>43</v>
      </c>
      <c r="B51" s="188"/>
      <c r="C51" s="194">
        <v>4558397</v>
      </c>
      <c r="D51" s="153"/>
      <c r="E51" s="194">
        <v>4466747</v>
      </c>
      <c r="F51" s="153"/>
      <c r="G51" s="194">
        <v>38877</v>
      </c>
      <c r="H51" s="153"/>
      <c r="I51" s="194">
        <v>382213</v>
      </c>
    </row>
    <row r="52" spans="1:9" s="177" customFormat="1" ht="19.5" customHeight="1" x14ac:dyDescent="0.3">
      <c r="A52" s="70" t="s">
        <v>44</v>
      </c>
      <c r="B52" s="188"/>
      <c r="C52" s="125">
        <f>SUM(C38:C51)</f>
        <v>683536834</v>
      </c>
      <c r="D52" s="197"/>
      <c r="E52" s="125">
        <f>SUM(E38:E51)</f>
        <v>693768054</v>
      </c>
      <c r="F52" s="197"/>
      <c r="G52" s="125">
        <f>SUM(G38:G51)</f>
        <v>272907819</v>
      </c>
      <c r="H52" s="197"/>
      <c r="I52" s="125">
        <f>SUM(I38:I51)</f>
        <v>274616980</v>
      </c>
    </row>
    <row r="53" spans="1:9" s="177" customFormat="1" ht="19.5" customHeight="1" x14ac:dyDescent="0.3">
      <c r="A53" s="205"/>
      <c r="B53" s="188"/>
      <c r="C53" s="126"/>
      <c r="D53" s="197"/>
      <c r="E53" s="126"/>
      <c r="F53" s="197"/>
      <c r="G53" s="126"/>
      <c r="H53" s="197"/>
      <c r="I53" s="126"/>
    </row>
    <row r="54" spans="1:9" s="177" customFormat="1" ht="19.5" customHeight="1" thickBot="1" x14ac:dyDescent="0.35">
      <c r="A54" s="70" t="s">
        <v>45</v>
      </c>
      <c r="B54" s="188"/>
      <c r="C54" s="170">
        <f>C25+C52</f>
        <v>903846815</v>
      </c>
      <c r="D54" s="197"/>
      <c r="E54" s="170">
        <f>E25+E52</f>
        <v>926987180</v>
      </c>
      <c r="F54" s="197"/>
      <c r="G54" s="170">
        <f>G25+G52</f>
        <v>292932732</v>
      </c>
      <c r="H54" s="197"/>
      <c r="I54" s="170">
        <f>I25+I52</f>
        <v>292360131</v>
      </c>
    </row>
    <row r="55" spans="1:9" s="177" customFormat="1" ht="19.5" customHeight="1" thickTop="1" x14ac:dyDescent="0.3">
      <c r="A55" s="206"/>
      <c r="B55" s="206"/>
      <c r="C55" s="206"/>
      <c r="D55" s="206"/>
      <c r="E55" s="206"/>
      <c r="F55" s="206"/>
      <c r="G55" s="206"/>
      <c r="H55" s="206"/>
      <c r="I55" s="206"/>
    </row>
    <row r="56" spans="1:9" ht="21.75" customHeight="1" x14ac:dyDescent="0.4">
      <c r="A56" s="69" t="s">
        <v>0</v>
      </c>
      <c r="B56" s="218"/>
      <c r="C56" s="153"/>
      <c r="D56" s="153"/>
      <c r="E56" s="153"/>
      <c r="F56" s="153"/>
      <c r="G56" s="153"/>
      <c r="H56" s="153"/>
      <c r="I56" s="153"/>
    </row>
    <row r="57" spans="1:9" ht="21.75" customHeight="1" x14ac:dyDescent="0.4">
      <c r="A57" s="69" t="s">
        <v>1</v>
      </c>
      <c r="B57" s="218"/>
      <c r="C57" s="153"/>
      <c r="D57" s="153"/>
      <c r="E57" s="153"/>
      <c r="F57" s="153"/>
      <c r="G57" s="153"/>
      <c r="H57" s="153"/>
      <c r="I57" s="153"/>
    </row>
    <row r="58" spans="1:9" ht="21.75" customHeight="1" x14ac:dyDescent="0.4">
      <c r="A58" s="204" t="s">
        <v>2</v>
      </c>
      <c r="B58" s="218"/>
      <c r="C58" s="153"/>
      <c r="D58" s="153"/>
      <c r="E58" s="153"/>
      <c r="F58" s="153"/>
      <c r="G58" s="153"/>
      <c r="H58" s="153"/>
      <c r="I58" s="153"/>
    </row>
    <row r="59" spans="1:9" ht="18" customHeight="1" x14ac:dyDescent="0.4">
      <c r="A59" s="221"/>
      <c r="B59" s="206"/>
      <c r="C59" s="153"/>
      <c r="D59" s="153"/>
      <c r="E59" s="153"/>
      <c r="F59" s="153"/>
      <c r="G59" s="153"/>
      <c r="H59" s="154"/>
      <c r="I59" s="79" t="s">
        <v>3</v>
      </c>
    </row>
    <row r="60" spans="1:9" s="177" customFormat="1" ht="21.65" customHeight="1" x14ac:dyDescent="0.3">
      <c r="A60" s="205"/>
      <c r="B60" s="206"/>
      <c r="C60" s="248" t="s">
        <v>4</v>
      </c>
      <c r="D60" s="248"/>
      <c r="E60" s="248"/>
      <c r="F60" s="197"/>
      <c r="G60" s="248" t="s">
        <v>5</v>
      </c>
      <c r="H60" s="248"/>
      <c r="I60" s="248"/>
    </row>
    <row r="61" spans="1:9" s="177" customFormat="1" ht="21.65" customHeight="1" x14ac:dyDescent="0.3">
      <c r="A61" s="207"/>
      <c r="B61" s="208"/>
      <c r="C61" s="246" t="s">
        <v>6</v>
      </c>
      <c r="D61" s="246"/>
      <c r="E61" s="246"/>
      <c r="F61" s="202"/>
      <c r="G61" s="247" t="s">
        <v>7</v>
      </c>
      <c r="H61" s="247"/>
      <c r="I61" s="247"/>
    </row>
    <row r="62" spans="1:9" ht="21.65" customHeight="1" x14ac:dyDescent="0.4">
      <c r="A62" s="222"/>
      <c r="B62" s="208"/>
      <c r="C62" s="210" t="s">
        <v>8</v>
      </c>
      <c r="D62" s="211"/>
      <c r="E62" s="211" t="s">
        <v>9</v>
      </c>
      <c r="F62" s="212"/>
      <c r="G62" s="210" t="s">
        <v>8</v>
      </c>
      <c r="H62" s="211"/>
      <c r="I62" s="211" t="s">
        <v>9</v>
      </c>
    </row>
    <row r="63" spans="1:9" ht="21.65" customHeight="1" x14ac:dyDescent="0.4">
      <c r="A63" s="222"/>
      <c r="B63" s="188" t="s">
        <v>10</v>
      </c>
      <c r="C63" s="214">
        <v>2023</v>
      </c>
      <c r="D63" s="214"/>
      <c r="E63" s="214">
        <v>2022</v>
      </c>
      <c r="F63" s="214"/>
      <c r="G63" s="214">
        <v>2023</v>
      </c>
      <c r="H63" s="214"/>
      <c r="I63" s="214">
        <v>2022</v>
      </c>
    </row>
    <row r="64" spans="1:9" ht="21.65" customHeight="1" x14ac:dyDescent="0.4">
      <c r="A64" s="204" t="s">
        <v>46</v>
      </c>
      <c r="B64" s="188"/>
      <c r="C64" s="98" t="s">
        <v>12</v>
      </c>
      <c r="D64" s="76"/>
      <c r="E64" s="98"/>
      <c r="F64" s="190"/>
      <c r="G64" s="98" t="s">
        <v>12</v>
      </c>
      <c r="H64" s="76"/>
      <c r="I64" s="98"/>
    </row>
    <row r="65" spans="1:9" ht="19.5" customHeight="1" x14ac:dyDescent="0.4">
      <c r="A65" s="204"/>
      <c r="B65" s="188"/>
      <c r="C65" s="214"/>
      <c r="D65" s="157"/>
      <c r="E65" s="214"/>
      <c r="F65" s="157"/>
      <c r="G65" s="214"/>
      <c r="H65" s="157"/>
      <c r="I65" s="214"/>
    </row>
    <row r="66" spans="1:9" s="177" customFormat="1" ht="19.5" customHeight="1" x14ac:dyDescent="0.3">
      <c r="A66" s="96" t="s">
        <v>47</v>
      </c>
      <c r="B66" s="208"/>
      <c r="C66" s="153"/>
      <c r="D66" s="153"/>
      <c r="E66" s="153"/>
      <c r="F66" s="153"/>
      <c r="G66" s="153"/>
      <c r="H66" s="153"/>
      <c r="I66" s="153"/>
    </row>
    <row r="67" spans="1:9" s="177" customFormat="1" ht="19.5" customHeight="1" x14ac:dyDescent="0.3">
      <c r="A67" s="84" t="s">
        <v>48</v>
      </c>
      <c r="B67" s="188"/>
      <c r="C67" s="153"/>
      <c r="D67" s="153"/>
      <c r="E67" s="153"/>
      <c r="F67" s="153"/>
      <c r="G67" s="153"/>
      <c r="H67" s="153"/>
      <c r="I67" s="153"/>
    </row>
    <row r="68" spans="1:9" s="177" customFormat="1" ht="19.5" customHeight="1" x14ac:dyDescent="0.3">
      <c r="A68" s="84" t="s">
        <v>49</v>
      </c>
      <c r="B68" s="188"/>
      <c r="C68" s="159">
        <v>93172403</v>
      </c>
      <c r="D68" s="153"/>
      <c r="E68" s="159">
        <v>94753369</v>
      </c>
      <c r="F68" s="153"/>
      <c r="G68" s="126">
        <v>0</v>
      </c>
      <c r="H68" s="153"/>
      <c r="I68" s="126">
        <v>0</v>
      </c>
    </row>
    <row r="69" spans="1:9" s="177" customFormat="1" ht="19.5" customHeight="1" x14ac:dyDescent="0.3">
      <c r="A69" s="84" t="s">
        <v>50</v>
      </c>
      <c r="B69" s="188"/>
      <c r="C69" s="159">
        <v>45192025</v>
      </c>
      <c r="D69" s="153"/>
      <c r="E69" s="159">
        <v>20686554</v>
      </c>
      <c r="F69" s="153"/>
      <c r="G69" s="153">
        <v>15153143</v>
      </c>
      <c r="H69" s="153"/>
      <c r="I69" s="153">
        <v>3544677</v>
      </c>
    </row>
    <row r="70" spans="1:9" s="177" customFormat="1" ht="19.5" customHeight="1" x14ac:dyDescent="0.3">
      <c r="A70" s="84" t="s">
        <v>51</v>
      </c>
      <c r="B70" s="188"/>
      <c r="C70" s="159">
        <v>40130417</v>
      </c>
      <c r="D70" s="153"/>
      <c r="E70" s="159">
        <v>50963728</v>
      </c>
      <c r="F70" s="153"/>
      <c r="G70" s="153">
        <v>1087762</v>
      </c>
      <c r="H70" s="153"/>
      <c r="I70" s="153">
        <v>1388629</v>
      </c>
    </row>
    <row r="71" spans="1:9" s="177" customFormat="1" ht="19.5" customHeight="1" x14ac:dyDescent="0.3">
      <c r="A71" s="84" t="s">
        <v>52</v>
      </c>
      <c r="B71" s="206"/>
      <c r="C71" s="159">
        <v>13716635</v>
      </c>
      <c r="D71" s="153"/>
      <c r="E71" s="159">
        <v>13067579</v>
      </c>
      <c r="F71" s="153"/>
      <c r="G71" s="153">
        <v>553296</v>
      </c>
      <c r="H71" s="153"/>
      <c r="I71" s="153">
        <v>155063</v>
      </c>
    </row>
    <row r="72" spans="1:9" s="177" customFormat="1" ht="19.5" customHeight="1" x14ac:dyDescent="0.3">
      <c r="A72" s="84" t="s">
        <v>53</v>
      </c>
      <c r="B72" s="188">
        <v>11</v>
      </c>
      <c r="C72" s="126">
        <v>60435791</v>
      </c>
      <c r="D72" s="159"/>
      <c r="E72" s="126">
        <v>66117103</v>
      </c>
      <c r="F72" s="159"/>
      <c r="G72" s="126">
        <v>17516428</v>
      </c>
      <c r="H72" s="159"/>
      <c r="I72" s="126">
        <v>11104839</v>
      </c>
    </row>
    <row r="73" spans="1:9" s="177" customFormat="1" ht="19.5" customHeight="1" x14ac:dyDescent="0.3">
      <c r="A73" s="84" t="s">
        <v>54</v>
      </c>
      <c r="B73" s="188"/>
      <c r="C73" s="159">
        <v>5158578</v>
      </c>
      <c r="D73" s="159"/>
      <c r="E73" s="159">
        <v>4921366</v>
      </c>
      <c r="F73" s="159"/>
      <c r="G73" s="166">
        <v>189051</v>
      </c>
      <c r="H73" s="159"/>
      <c r="I73" s="166">
        <v>182270</v>
      </c>
    </row>
    <row r="74" spans="1:9" s="177" customFormat="1" ht="19.5" customHeight="1" x14ac:dyDescent="0.3">
      <c r="A74" s="84" t="s">
        <v>55</v>
      </c>
      <c r="B74" s="188">
        <v>2</v>
      </c>
      <c r="C74" s="159">
        <v>1883257</v>
      </c>
      <c r="D74" s="200"/>
      <c r="E74" s="159">
        <v>1994216</v>
      </c>
      <c r="F74" s="159"/>
      <c r="G74" s="126">
        <v>13620000</v>
      </c>
      <c r="H74" s="159"/>
      <c r="I74" s="126">
        <v>11170000</v>
      </c>
    </row>
    <row r="75" spans="1:9" s="177" customFormat="1" ht="19.5" customHeight="1" x14ac:dyDescent="0.3">
      <c r="A75" s="84" t="s">
        <v>56</v>
      </c>
      <c r="B75" s="206"/>
      <c r="C75" s="159">
        <v>1635806</v>
      </c>
      <c r="D75" s="153"/>
      <c r="E75" s="159">
        <v>2310631</v>
      </c>
      <c r="F75" s="153"/>
      <c r="G75" s="126">
        <v>0</v>
      </c>
      <c r="H75" s="200"/>
      <c r="I75" s="126">
        <v>0</v>
      </c>
    </row>
    <row r="76" spans="1:9" s="177" customFormat="1" ht="19.5" customHeight="1" x14ac:dyDescent="0.3">
      <c r="A76" s="84" t="s">
        <v>57</v>
      </c>
      <c r="B76" s="188">
        <v>11</v>
      </c>
      <c r="C76" s="126">
        <v>630913</v>
      </c>
      <c r="D76" s="159"/>
      <c r="E76" s="126">
        <v>152392</v>
      </c>
      <c r="F76" s="159"/>
      <c r="G76" s="126">
        <v>32308</v>
      </c>
      <c r="H76" s="159"/>
      <c r="I76" s="126">
        <v>713</v>
      </c>
    </row>
    <row r="77" spans="1:9" s="177" customFormat="1" ht="19.5" customHeight="1" x14ac:dyDescent="0.3">
      <c r="A77" s="84" t="s">
        <v>58</v>
      </c>
      <c r="B77" s="188"/>
      <c r="C77" s="126">
        <v>11160563</v>
      </c>
      <c r="D77" s="159"/>
      <c r="E77" s="126">
        <v>12010726</v>
      </c>
      <c r="F77" s="159"/>
      <c r="G77" s="126">
        <v>1535724</v>
      </c>
      <c r="H77" s="159"/>
      <c r="I77" s="126">
        <v>1723384</v>
      </c>
    </row>
    <row r="78" spans="1:9" s="177" customFormat="1" ht="19.5" customHeight="1" x14ac:dyDescent="0.3">
      <c r="A78" s="70" t="s">
        <v>59</v>
      </c>
      <c r="B78" s="188"/>
      <c r="C78" s="161">
        <f>SUM(C68:C77)</f>
        <v>273116388</v>
      </c>
      <c r="D78" s="197"/>
      <c r="E78" s="161">
        <f>SUM(E68:E77)</f>
        <v>266977664</v>
      </c>
      <c r="F78" s="197"/>
      <c r="G78" s="161">
        <f>SUM(G68:G77)</f>
        <v>49687712</v>
      </c>
      <c r="H78" s="197"/>
      <c r="I78" s="161">
        <f>SUM(I68:I77)</f>
        <v>29269575</v>
      </c>
    </row>
    <row r="79" spans="1:9" s="177" customFormat="1" ht="19.5" customHeight="1" x14ac:dyDescent="0.3">
      <c r="A79" s="207"/>
      <c r="B79" s="188"/>
      <c r="C79" s="153"/>
      <c r="D79" s="153"/>
      <c r="E79" s="153"/>
      <c r="F79" s="153"/>
      <c r="G79" s="153"/>
      <c r="H79" s="153"/>
      <c r="I79" s="153"/>
    </row>
    <row r="80" spans="1:9" s="177" customFormat="1" ht="19.5" customHeight="1" x14ac:dyDescent="0.3">
      <c r="A80" s="96" t="s">
        <v>60</v>
      </c>
      <c r="B80" s="188"/>
      <c r="C80" s="153"/>
      <c r="D80" s="153"/>
      <c r="E80" s="153"/>
      <c r="F80" s="153"/>
      <c r="G80" s="153"/>
      <c r="H80" s="153"/>
      <c r="I80" s="153"/>
    </row>
    <row r="81" spans="1:9" s="177" customFormat="1" ht="19.5" customHeight="1" x14ac:dyDescent="0.3">
      <c r="A81" s="84" t="s">
        <v>61</v>
      </c>
      <c r="B81" s="188" t="s">
        <v>370</v>
      </c>
      <c r="C81" s="159">
        <v>291438878</v>
      </c>
      <c r="D81" s="153"/>
      <c r="E81" s="159">
        <v>301499301</v>
      </c>
      <c r="F81" s="153"/>
      <c r="G81" s="153">
        <v>99438367</v>
      </c>
      <c r="H81" s="153"/>
      <c r="I81" s="153">
        <v>114499296</v>
      </c>
    </row>
    <row r="82" spans="1:9" s="177" customFormat="1" ht="19.5" customHeight="1" x14ac:dyDescent="0.3">
      <c r="A82" s="84" t="s">
        <v>62</v>
      </c>
      <c r="B82" s="188"/>
      <c r="C82" s="126">
        <v>28821591</v>
      </c>
      <c r="D82" s="159"/>
      <c r="E82" s="126">
        <v>30581291</v>
      </c>
      <c r="F82" s="159"/>
      <c r="G82" s="159">
        <v>379233</v>
      </c>
      <c r="H82" s="159"/>
      <c r="I82" s="159">
        <v>427740</v>
      </c>
    </row>
    <row r="83" spans="1:9" s="177" customFormat="1" ht="19.5" customHeight="1" x14ac:dyDescent="0.3">
      <c r="A83" s="84" t="s">
        <v>63</v>
      </c>
      <c r="B83" s="188"/>
      <c r="C83" s="159">
        <v>15580612</v>
      </c>
      <c r="D83" s="153"/>
      <c r="E83" s="159">
        <v>16338373</v>
      </c>
      <c r="F83" s="153"/>
      <c r="G83" s="126">
        <v>0</v>
      </c>
      <c r="H83" s="153"/>
      <c r="I83" s="126">
        <v>388277</v>
      </c>
    </row>
    <row r="84" spans="1:9" s="177" customFormat="1" ht="19.5" customHeight="1" x14ac:dyDescent="0.3">
      <c r="A84" s="84" t="s">
        <v>64</v>
      </c>
      <c r="B84" s="188"/>
      <c r="C84" s="159">
        <v>9491603</v>
      </c>
      <c r="D84" s="189"/>
      <c r="E84" s="159">
        <v>9149572</v>
      </c>
      <c r="F84" s="189"/>
      <c r="G84" s="189">
        <v>2640874</v>
      </c>
      <c r="H84" s="189"/>
      <c r="I84" s="189">
        <v>2561023</v>
      </c>
    </row>
    <row r="85" spans="1:9" s="177" customFormat="1" ht="19.5" customHeight="1" x14ac:dyDescent="0.3">
      <c r="A85" s="84" t="s">
        <v>65</v>
      </c>
      <c r="B85" s="188"/>
      <c r="C85" s="159">
        <v>2034586</v>
      </c>
      <c r="D85" s="189"/>
      <c r="E85" s="159">
        <v>2597434</v>
      </c>
      <c r="F85" s="189"/>
      <c r="G85" s="126">
        <v>0</v>
      </c>
      <c r="H85" s="189"/>
      <c r="I85" s="126">
        <v>0</v>
      </c>
    </row>
    <row r="86" spans="1:9" s="177" customFormat="1" ht="19.5" customHeight="1" x14ac:dyDescent="0.3">
      <c r="A86" s="223" t="s">
        <v>389</v>
      </c>
      <c r="B86" s="188">
        <v>11</v>
      </c>
      <c r="C86" s="159">
        <v>7270</v>
      </c>
      <c r="D86" s="153"/>
      <c r="E86" s="126">
        <v>0</v>
      </c>
      <c r="F86" s="153"/>
      <c r="G86" s="126">
        <v>0</v>
      </c>
      <c r="H86" s="153"/>
      <c r="I86" s="126">
        <v>0</v>
      </c>
    </row>
    <row r="87" spans="1:9" s="177" customFormat="1" ht="19.5" customHeight="1" x14ac:dyDescent="0.3">
      <c r="A87" s="70" t="s">
        <v>66</v>
      </c>
      <c r="B87" s="188"/>
      <c r="C87" s="161">
        <f>SUM(C81:C86)</f>
        <v>347374540</v>
      </c>
      <c r="D87" s="197"/>
      <c r="E87" s="161">
        <f>SUM(E81:E86)</f>
        <v>360165971</v>
      </c>
      <c r="F87" s="197"/>
      <c r="G87" s="161">
        <f>SUM(G81:G86)</f>
        <v>102458474</v>
      </c>
      <c r="H87" s="197"/>
      <c r="I87" s="161">
        <f>SUM(I81:I86)</f>
        <v>117876336</v>
      </c>
    </row>
    <row r="88" spans="1:9" s="177" customFormat="1" ht="19.5" customHeight="1" x14ac:dyDescent="0.3">
      <c r="A88" s="205"/>
      <c r="B88" s="188"/>
      <c r="C88" s="202"/>
      <c r="D88" s="202"/>
      <c r="E88" s="202"/>
      <c r="F88" s="202"/>
      <c r="G88" s="202"/>
      <c r="H88" s="202"/>
      <c r="I88" s="202"/>
    </row>
    <row r="89" spans="1:9" s="177" customFormat="1" ht="19.5" customHeight="1" x14ac:dyDescent="0.3">
      <c r="A89" s="70" t="s">
        <v>67</v>
      </c>
      <c r="B89" s="188"/>
      <c r="C89" s="125">
        <f>C78+C87</f>
        <v>620490928</v>
      </c>
      <c r="D89" s="197"/>
      <c r="E89" s="125">
        <f>E78+E87</f>
        <v>627143635</v>
      </c>
      <c r="F89" s="197"/>
      <c r="G89" s="224">
        <f>G78+G87</f>
        <v>152146186</v>
      </c>
      <c r="H89" s="197"/>
      <c r="I89" s="125">
        <f>I78+I87</f>
        <v>147145911</v>
      </c>
    </row>
    <row r="90" spans="1:9" s="177" customFormat="1" ht="19.5" customHeight="1" x14ac:dyDescent="0.3">
      <c r="A90" s="205"/>
      <c r="B90" s="188"/>
      <c r="C90" s="202"/>
      <c r="D90" s="197"/>
      <c r="E90" s="202"/>
      <c r="F90" s="197"/>
      <c r="G90" s="202"/>
      <c r="H90" s="197"/>
      <c r="I90" s="202"/>
    </row>
    <row r="91" spans="1:9" s="190" customFormat="1" ht="21.75" customHeight="1" x14ac:dyDescent="0.3">
      <c r="A91" s="69" t="s">
        <v>0</v>
      </c>
      <c r="B91" s="206"/>
      <c r="C91" s="153"/>
      <c r="D91" s="153"/>
      <c r="E91" s="153"/>
      <c r="F91" s="153"/>
      <c r="G91" s="153"/>
      <c r="H91" s="153"/>
      <c r="I91" s="153"/>
    </row>
    <row r="92" spans="1:9" s="190" customFormat="1" ht="21.75" customHeight="1" x14ac:dyDescent="0.3">
      <c r="A92" s="69" t="s">
        <v>1</v>
      </c>
      <c r="B92" s="206"/>
      <c r="C92" s="153"/>
      <c r="D92" s="153"/>
      <c r="E92" s="153"/>
      <c r="F92" s="153"/>
      <c r="G92" s="153"/>
      <c r="H92" s="153"/>
      <c r="I92" s="153"/>
    </row>
    <row r="93" spans="1:9" s="190" customFormat="1" ht="21.75" customHeight="1" x14ac:dyDescent="0.3">
      <c r="A93" s="204" t="s">
        <v>2</v>
      </c>
      <c r="B93" s="206"/>
      <c r="C93" s="153"/>
      <c r="D93" s="153"/>
      <c r="E93" s="153"/>
      <c r="F93" s="153"/>
      <c r="G93" s="153"/>
      <c r="H93" s="153"/>
      <c r="I93" s="153"/>
    </row>
    <row r="94" spans="1:9" ht="18" customHeight="1" x14ac:dyDescent="0.4">
      <c r="A94" s="182"/>
      <c r="B94" s="177"/>
      <c r="C94" s="56"/>
      <c r="D94" s="56"/>
      <c r="E94" s="56"/>
      <c r="F94" s="56"/>
      <c r="G94" s="56"/>
      <c r="H94" s="49"/>
      <c r="I94" s="79" t="s">
        <v>3</v>
      </c>
    </row>
    <row r="95" spans="1:9" s="177" customFormat="1" ht="21.65" customHeight="1" x14ac:dyDescent="0.3">
      <c r="A95" s="176"/>
      <c r="C95" s="248" t="s">
        <v>4</v>
      </c>
      <c r="D95" s="248"/>
      <c r="E95" s="248"/>
      <c r="F95" s="197"/>
      <c r="G95" s="248" t="s">
        <v>5</v>
      </c>
      <c r="H95" s="248"/>
      <c r="I95" s="248"/>
    </row>
    <row r="96" spans="1:9" s="177" customFormat="1" ht="21.65" customHeight="1" x14ac:dyDescent="0.3">
      <c r="A96" s="178"/>
      <c r="B96" s="179"/>
      <c r="C96" s="246" t="s">
        <v>6</v>
      </c>
      <c r="D96" s="246"/>
      <c r="E96" s="246"/>
      <c r="F96" s="202"/>
      <c r="G96" s="247" t="s">
        <v>7</v>
      </c>
      <c r="H96" s="247"/>
      <c r="I96" s="247"/>
    </row>
    <row r="97" spans="1:9" ht="21.65" customHeight="1" x14ac:dyDescent="0.4">
      <c r="A97" s="183"/>
      <c r="B97" s="179"/>
      <c r="C97" s="210" t="s">
        <v>8</v>
      </c>
      <c r="D97" s="211"/>
      <c r="E97" s="211" t="s">
        <v>9</v>
      </c>
      <c r="F97" s="212"/>
      <c r="G97" s="210" t="s">
        <v>8</v>
      </c>
      <c r="H97" s="211"/>
      <c r="I97" s="211" t="s">
        <v>9</v>
      </c>
    </row>
    <row r="98" spans="1:9" ht="21.65" customHeight="1" x14ac:dyDescent="0.4">
      <c r="A98" s="183"/>
      <c r="B98" s="188" t="s">
        <v>10</v>
      </c>
      <c r="C98" s="214">
        <v>2023</v>
      </c>
      <c r="D98" s="214"/>
      <c r="E98" s="214">
        <v>2022</v>
      </c>
      <c r="F98" s="214"/>
      <c r="G98" s="214">
        <v>2023</v>
      </c>
      <c r="H98" s="214"/>
      <c r="I98" s="214">
        <v>2022</v>
      </c>
    </row>
    <row r="99" spans="1:9" ht="21.65" customHeight="1" x14ac:dyDescent="0.4">
      <c r="A99" s="24" t="s">
        <v>68</v>
      </c>
      <c r="B99" s="181"/>
      <c r="C99" s="98" t="s">
        <v>12</v>
      </c>
      <c r="D99" s="76"/>
      <c r="E99" s="98"/>
      <c r="F99" s="190"/>
      <c r="G99" s="98" t="s">
        <v>12</v>
      </c>
      <c r="H99" s="76"/>
      <c r="I99" s="98"/>
    </row>
    <row r="100" spans="1:9" ht="19.5" customHeight="1" x14ac:dyDescent="0.4">
      <c r="A100" s="24" t="s">
        <v>69</v>
      </c>
      <c r="B100" s="181"/>
      <c r="C100" s="57"/>
      <c r="D100" s="58"/>
      <c r="E100" s="57"/>
      <c r="F100" s="58"/>
      <c r="G100" s="57"/>
      <c r="H100" s="58"/>
      <c r="I100" s="57"/>
    </row>
    <row r="101" spans="1:9" ht="19.5" customHeight="1" x14ac:dyDescent="0.4">
      <c r="A101" s="27" t="s">
        <v>70</v>
      </c>
      <c r="B101" s="181"/>
      <c r="C101" s="56"/>
      <c r="D101" s="56"/>
      <c r="E101" s="56"/>
      <c r="F101" s="56"/>
      <c r="G101" s="56"/>
      <c r="H101" s="56"/>
      <c r="I101" s="56"/>
    </row>
    <row r="102" spans="1:9" ht="19.5" customHeight="1" x14ac:dyDescent="0.4">
      <c r="A102" s="84" t="s">
        <v>71</v>
      </c>
      <c r="B102" s="188"/>
      <c r="C102" s="153"/>
      <c r="D102" s="153"/>
      <c r="E102" s="153"/>
      <c r="F102" s="153"/>
      <c r="G102" s="153"/>
      <c r="H102" s="153"/>
      <c r="I102" s="153"/>
    </row>
    <row r="103" spans="1:9" ht="19.5" customHeight="1" x14ac:dyDescent="0.4">
      <c r="A103" s="84" t="s">
        <v>72</v>
      </c>
      <c r="B103" s="188"/>
      <c r="C103" s="153"/>
      <c r="D103" s="153"/>
      <c r="E103" s="153"/>
      <c r="F103" s="153"/>
      <c r="G103" s="153"/>
      <c r="H103" s="153"/>
      <c r="I103" s="153"/>
    </row>
    <row r="104" spans="1:9" ht="19.5" customHeight="1" thickBot="1" x14ac:dyDescent="0.45">
      <c r="A104" s="84" t="s">
        <v>73</v>
      </c>
      <c r="B104" s="188"/>
      <c r="C104" s="191">
        <v>9291530</v>
      </c>
      <c r="D104" s="153"/>
      <c r="E104" s="191">
        <v>9291530</v>
      </c>
      <c r="F104" s="153"/>
      <c r="G104" s="192">
        <v>9291530</v>
      </c>
      <c r="H104" s="153"/>
      <c r="I104" s="192">
        <v>9291530</v>
      </c>
    </row>
    <row r="105" spans="1:9" ht="19.5" customHeight="1" thickTop="1" x14ac:dyDescent="0.4">
      <c r="A105" s="84" t="s">
        <v>74</v>
      </c>
      <c r="B105" s="188"/>
      <c r="C105" s="92"/>
      <c r="D105" s="153"/>
      <c r="E105" s="92"/>
      <c r="F105" s="153"/>
      <c r="G105" s="193"/>
      <c r="H105" s="153"/>
      <c r="I105" s="193"/>
    </row>
    <row r="106" spans="1:9" ht="19.5" customHeight="1" x14ac:dyDescent="0.4">
      <c r="A106" s="84" t="s">
        <v>73</v>
      </c>
      <c r="B106" s="188"/>
      <c r="C106" s="159">
        <v>8611242</v>
      </c>
      <c r="D106" s="153"/>
      <c r="E106" s="159">
        <v>8611242</v>
      </c>
      <c r="F106" s="153"/>
      <c r="G106" s="159">
        <v>8611242</v>
      </c>
      <c r="H106" s="153"/>
      <c r="I106" s="153">
        <v>8611242</v>
      </c>
    </row>
    <row r="107" spans="1:9" ht="19.5" customHeight="1" x14ac:dyDescent="0.4">
      <c r="A107" s="84" t="s">
        <v>75</v>
      </c>
      <c r="B107" s="188"/>
      <c r="C107" s="193"/>
      <c r="D107" s="193"/>
      <c r="E107" s="193"/>
      <c r="F107" s="193"/>
      <c r="G107" s="193"/>
      <c r="H107" s="193"/>
      <c r="I107" s="193"/>
    </row>
    <row r="108" spans="1:9" ht="19.5" customHeight="1" x14ac:dyDescent="0.4">
      <c r="A108" s="84" t="s">
        <v>76</v>
      </c>
      <c r="B108" s="188"/>
      <c r="C108" s="159">
        <v>57298909</v>
      </c>
      <c r="D108" s="153"/>
      <c r="E108" s="159">
        <v>57298909</v>
      </c>
      <c r="F108" s="153"/>
      <c r="G108" s="189">
        <v>56408882</v>
      </c>
      <c r="H108" s="153"/>
      <c r="I108" s="189">
        <v>56408882</v>
      </c>
    </row>
    <row r="109" spans="1:9" ht="19.5" customHeight="1" x14ac:dyDescent="0.4">
      <c r="A109" s="84" t="s">
        <v>77</v>
      </c>
      <c r="B109" s="188"/>
      <c r="C109" s="159">
        <v>3548392</v>
      </c>
      <c r="D109" s="153"/>
      <c r="E109" s="159">
        <v>3548471</v>
      </c>
      <c r="F109" s="153"/>
      <c r="G109" s="189">
        <v>3470021</v>
      </c>
      <c r="H109" s="153"/>
      <c r="I109" s="189">
        <v>3470021</v>
      </c>
    </row>
    <row r="110" spans="1:9" ht="19.5" customHeight="1" x14ac:dyDescent="0.4">
      <c r="A110" s="84" t="s">
        <v>78</v>
      </c>
      <c r="B110" s="188"/>
      <c r="C110" s="159"/>
      <c r="D110" s="153"/>
      <c r="E110" s="159"/>
      <c r="F110" s="153"/>
      <c r="G110" s="189"/>
      <c r="H110" s="153"/>
      <c r="I110" s="189"/>
    </row>
    <row r="111" spans="1:9" ht="19.5" customHeight="1" x14ac:dyDescent="0.4">
      <c r="A111" s="84" t="s">
        <v>79</v>
      </c>
      <c r="B111" s="188"/>
      <c r="C111" s="159">
        <v>4447066</v>
      </c>
      <c r="D111" s="153"/>
      <c r="E111" s="159">
        <v>4500040</v>
      </c>
      <c r="F111" s="153"/>
      <c r="G111" s="126">
        <v>0</v>
      </c>
      <c r="H111" s="153"/>
      <c r="I111" s="126">
        <v>0</v>
      </c>
    </row>
    <row r="112" spans="1:9" s="190" customFormat="1" ht="19.5" customHeight="1" x14ac:dyDescent="0.3">
      <c r="A112" s="84" t="s">
        <v>80</v>
      </c>
      <c r="B112" s="188"/>
      <c r="C112" s="153">
        <v>-9917</v>
      </c>
      <c r="D112" s="153"/>
      <c r="E112" s="126">
        <v>-9917</v>
      </c>
      <c r="F112" s="153"/>
      <c r="G112" s="126">
        <v>490423</v>
      </c>
      <c r="H112" s="153"/>
      <c r="I112" s="189">
        <v>490423</v>
      </c>
    </row>
    <row r="113" spans="1:9" ht="19.5" customHeight="1" x14ac:dyDescent="0.4">
      <c r="A113" s="84" t="s">
        <v>81</v>
      </c>
      <c r="B113" s="188"/>
      <c r="C113" s="153"/>
      <c r="D113" s="153"/>
      <c r="E113" s="153"/>
      <c r="F113" s="153"/>
      <c r="G113" s="153"/>
      <c r="H113" s="153"/>
      <c r="I113" s="153"/>
    </row>
    <row r="114" spans="1:9" ht="19.5" customHeight="1" x14ac:dyDescent="0.4">
      <c r="A114" s="84" t="s">
        <v>82</v>
      </c>
      <c r="B114" s="188"/>
      <c r="C114" s="159"/>
      <c r="D114" s="153"/>
      <c r="E114" s="153"/>
      <c r="F114" s="153"/>
      <c r="G114" s="153"/>
      <c r="H114" s="153"/>
      <c r="I114" s="153"/>
    </row>
    <row r="115" spans="1:9" ht="19.5" customHeight="1" x14ac:dyDescent="0.4">
      <c r="A115" s="84" t="s">
        <v>83</v>
      </c>
      <c r="B115" s="188"/>
      <c r="C115" s="159">
        <v>929166</v>
      </c>
      <c r="D115" s="153"/>
      <c r="E115" s="159">
        <v>929166</v>
      </c>
      <c r="F115" s="153"/>
      <c r="G115" s="159">
        <v>929166</v>
      </c>
      <c r="H115" s="153"/>
      <c r="I115" s="159">
        <v>929166</v>
      </c>
    </row>
    <row r="116" spans="1:9" ht="19.5" customHeight="1" x14ac:dyDescent="0.4">
      <c r="A116" s="84" t="s">
        <v>84</v>
      </c>
      <c r="B116" s="188"/>
      <c r="C116" s="159">
        <v>129664159</v>
      </c>
      <c r="D116" s="193"/>
      <c r="E116" s="159">
        <v>136924707</v>
      </c>
      <c r="F116" s="193"/>
      <c r="G116" s="193">
        <v>55482082</v>
      </c>
      <c r="H116" s="193"/>
      <c r="I116" s="193">
        <v>57226370</v>
      </c>
    </row>
    <row r="117" spans="1:9" ht="19.5" customHeight="1" x14ac:dyDescent="0.4">
      <c r="A117" s="84" t="s">
        <v>85</v>
      </c>
      <c r="B117" s="188">
        <v>7</v>
      </c>
      <c r="C117" s="159">
        <v>-13842424</v>
      </c>
      <c r="D117" s="193"/>
      <c r="E117" s="159">
        <v>-11150227</v>
      </c>
      <c r="F117" s="193"/>
      <c r="G117" s="126">
        <v>-9754775</v>
      </c>
      <c r="H117" s="193"/>
      <c r="I117" s="126">
        <v>-7062578</v>
      </c>
    </row>
    <row r="118" spans="1:9" ht="19.5" customHeight="1" x14ac:dyDescent="0.4">
      <c r="A118" s="84" t="s">
        <v>86</v>
      </c>
      <c r="B118" s="188"/>
      <c r="C118" s="194">
        <v>33060267</v>
      </c>
      <c r="D118" s="189"/>
      <c r="E118" s="194">
        <v>40400254</v>
      </c>
      <c r="F118" s="189"/>
      <c r="G118" s="195">
        <v>10149505</v>
      </c>
      <c r="H118" s="189"/>
      <c r="I118" s="195">
        <v>10140694</v>
      </c>
    </row>
    <row r="119" spans="1:9" s="184" customFormat="1" ht="19.5" customHeight="1" x14ac:dyDescent="0.4">
      <c r="A119" s="70" t="s">
        <v>87</v>
      </c>
      <c r="B119" s="196"/>
      <c r="C119" s="67">
        <f>SUM(C106:C118)</f>
        <v>223706860</v>
      </c>
      <c r="D119" s="197"/>
      <c r="E119" s="67">
        <f>SUM(E106:E118)</f>
        <v>241052645</v>
      </c>
      <c r="F119" s="197"/>
      <c r="G119" s="67">
        <f>SUM(G106:G118)</f>
        <v>125786546</v>
      </c>
      <c r="H119" s="197"/>
      <c r="I119" s="67">
        <f>SUM(I106:I118)</f>
        <v>130214220</v>
      </c>
    </row>
    <row r="120" spans="1:9" s="184" customFormat="1" ht="19.5" customHeight="1" x14ac:dyDescent="0.4">
      <c r="A120" s="84" t="s">
        <v>88</v>
      </c>
      <c r="B120" s="188"/>
      <c r="C120" s="198">
        <v>15000000</v>
      </c>
      <c r="D120" s="153"/>
      <c r="E120" s="198">
        <v>15000000</v>
      </c>
      <c r="F120" s="153"/>
      <c r="G120" s="198">
        <v>15000000</v>
      </c>
      <c r="H120" s="153"/>
      <c r="I120" s="198">
        <v>15000000</v>
      </c>
    </row>
    <row r="121" spans="1:9" s="184" customFormat="1" ht="19.5" customHeight="1" x14ac:dyDescent="0.4">
      <c r="A121" s="70" t="s">
        <v>89</v>
      </c>
      <c r="B121" s="196"/>
      <c r="C121" s="197"/>
      <c r="D121" s="197"/>
      <c r="E121" s="197"/>
      <c r="F121" s="197"/>
      <c r="G121" s="199"/>
      <c r="H121" s="197"/>
      <c r="I121" s="199"/>
    </row>
    <row r="122" spans="1:9" s="184" customFormat="1" ht="19.5" customHeight="1" x14ac:dyDescent="0.4">
      <c r="A122" s="70" t="s">
        <v>90</v>
      </c>
      <c r="B122" s="196"/>
      <c r="C122" s="67">
        <f>SUM(C119:C120)</f>
        <v>238706860</v>
      </c>
      <c r="D122" s="197"/>
      <c r="E122" s="67">
        <f>SUM(E119:E120)</f>
        <v>256052645</v>
      </c>
      <c r="F122" s="197"/>
      <c r="G122" s="67">
        <f>SUM(G119:G120)</f>
        <v>140786546</v>
      </c>
      <c r="H122" s="197"/>
      <c r="I122" s="67">
        <f>SUM(I119:I120)</f>
        <v>145214220</v>
      </c>
    </row>
    <row r="123" spans="1:9" ht="19.5" customHeight="1" x14ac:dyDescent="0.4">
      <c r="A123" s="84" t="s">
        <v>91</v>
      </c>
      <c r="B123" s="188"/>
      <c r="C123" s="198">
        <v>44649027</v>
      </c>
      <c r="D123" s="153"/>
      <c r="E123" s="198">
        <v>43790900</v>
      </c>
      <c r="F123" s="153"/>
      <c r="G123" s="127">
        <v>0</v>
      </c>
      <c r="H123" s="200"/>
      <c r="I123" s="127">
        <v>0</v>
      </c>
    </row>
    <row r="124" spans="1:9" ht="19.5" customHeight="1" x14ac:dyDescent="0.4">
      <c r="A124" s="70" t="s">
        <v>92</v>
      </c>
      <c r="B124" s="188"/>
      <c r="C124" s="125">
        <f>SUM(C122:C123)</f>
        <v>283355887</v>
      </c>
      <c r="D124" s="197"/>
      <c r="E124" s="125">
        <f>SUM(E122:E123)</f>
        <v>299843545</v>
      </c>
      <c r="F124" s="197"/>
      <c r="G124" s="125">
        <f>SUM(G122:G123)</f>
        <v>140786546</v>
      </c>
      <c r="H124" s="197"/>
      <c r="I124" s="125">
        <f>SUM(I122:I123)</f>
        <v>145214220</v>
      </c>
    </row>
    <row r="125" spans="1:9" ht="19.5" customHeight="1" x14ac:dyDescent="0.4">
      <c r="A125" s="201"/>
      <c r="B125" s="188"/>
      <c r="C125" s="202"/>
      <c r="D125" s="197"/>
      <c r="E125" s="202"/>
      <c r="F125" s="197"/>
      <c r="G125" s="202"/>
      <c r="H125" s="197"/>
      <c r="I125" s="202"/>
    </row>
    <row r="126" spans="1:9" ht="19.5" customHeight="1" thickBot="1" x14ac:dyDescent="0.45">
      <c r="A126" s="70" t="s">
        <v>93</v>
      </c>
      <c r="B126" s="188"/>
      <c r="C126" s="170">
        <f>C89+C124</f>
        <v>903846815</v>
      </c>
      <c r="D126" s="197"/>
      <c r="E126" s="170">
        <f>E89+E124</f>
        <v>926987180</v>
      </c>
      <c r="F126" s="197"/>
      <c r="G126" s="170">
        <f>G89+G124</f>
        <v>292932732</v>
      </c>
      <c r="H126" s="197"/>
      <c r="I126" s="170">
        <f>I89+I124</f>
        <v>292360131</v>
      </c>
    </row>
    <row r="127" spans="1:9" ht="19.5" customHeight="1" thickTop="1" x14ac:dyDescent="0.4">
      <c r="A127" s="185"/>
      <c r="B127" s="181"/>
      <c r="D127" s="48"/>
      <c r="F127" s="48"/>
      <c r="H127" s="48"/>
    </row>
    <row r="128" spans="1:9" x14ac:dyDescent="0.4">
      <c r="C128" s="59"/>
      <c r="E128" s="59"/>
      <c r="G128" s="59"/>
      <c r="I128" s="59"/>
    </row>
    <row r="136" ht="18" customHeight="1" x14ac:dyDescent="0.4"/>
    <row r="137" ht="21.65" customHeight="1" x14ac:dyDescent="0.4"/>
    <row r="138" ht="21.65" customHeight="1" x14ac:dyDescent="0.4"/>
    <row r="139" ht="21.65" customHeight="1" x14ac:dyDescent="0.4"/>
    <row r="140" ht="21.65" customHeight="1" x14ac:dyDescent="0.4"/>
    <row r="141" ht="21.65" customHeight="1" x14ac:dyDescent="0.4"/>
  </sheetData>
  <mergeCells count="16">
    <mergeCell ref="C96:E96"/>
    <mergeCell ref="G96:I96"/>
    <mergeCell ref="C32:E32"/>
    <mergeCell ref="G32:I32"/>
    <mergeCell ref="C5:E5"/>
    <mergeCell ref="G5:I5"/>
    <mergeCell ref="C6:E6"/>
    <mergeCell ref="G6:I6"/>
    <mergeCell ref="C31:E31"/>
    <mergeCell ref="G31:I31"/>
    <mergeCell ref="C60:E60"/>
    <mergeCell ref="G60:I60"/>
    <mergeCell ref="C95:E95"/>
    <mergeCell ref="G95:I95"/>
    <mergeCell ref="C61:E61"/>
    <mergeCell ref="G61:I61"/>
  </mergeCells>
  <pageMargins left="0.8" right="0.8" top="0.48" bottom="0.5" header="0.5" footer="0.5"/>
  <pageSetup paperSize="9" scale="76" firstPageNumber="2" orientation="portrait" useFirstPageNumber="1" r:id="rId1"/>
  <headerFooter>
    <oddFooter>&amp;L 
  The accompanying notes form an integral part of the interim financial statements.
&amp;C&amp;P</oddFooter>
  </headerFooter>
  <rowBreaks count="3" manualBreakCount="3">
    <brk id="26" max="16383" man="1"/>
    <brk id="55" max="16383" man="1"/>
    <brk id="90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view="pageBreakPreview" topLeftCell="A115" zoomScale="70" zoomScaleNormal="100" zoomScaleSheetLayoutView="70" zoomScalePageLayoutView="70" workbookViewId="0">
      <selection activeCell="AB132" sqref="AB132"/>
    </sheetView>
  </sheetViews>
  <sheetFormatPr defaultColWidth="9.453125" defaultRowHeight="21.75" customHeight="1" x14ac:dyDescent="0.3"/>
  <cols>
    <col min="1" max="1" width="3.453125" style="84" customWidth="1"/>
    <col min="2" max="2" width="43.90625" style="84" customWidth="1"/>
    <col min="3" max="3" width="8.81640625" style="71" customWidth="1"/>
    <col min="4" max="4" width="13.08984375" style="151" customWidth="1"/>
    <col min="5" max="5" width="1" style="151" customWidth="1"/>
    <col min="6" max="6" width="13.08984375" style="151" customWidth="1"/>
    <col min="7" max="7" width="1" style="151" customWidth="1"/>
    <col min="8" max="8" width="13.08984375" style="151" customWidth="1"/>
    <col min="9" max="9" width="1" style="151" customWidth="1"/>
    <col min="10" max="10" width="13.08984375" style="151" customWidth="1"/>
    <col min="11" max="16384" width="9.453125" style="76"/>
  </cols>
  <sheetData>
    <row r="1" spans="1:10" ht="21.75" customHeight="1" x14ac:dyDescent="0.3">
      <c r="A1" s="69" t="s">
        <v>0</v>
      </c>
      <c r="B1" s="70"/>
    </row>
    <row r="2" spans="1:10" ht="21.75" customHeight="1" x14ac:dyDescent="0.3">
      <c r="A2" s="69" t="s">
        <v>1</v>
      </c>
      <c r="B2" s="70"/>
    </row>
    <row r="3" spans="1:10" ht="21.75" customHeight="1" x14ac:dyDescent="0.3">
      <c r="A3" s="204" t="s">
        <v>94</v>
      </c>
      <c r="B3" s="152"/>
    </row>
    <row r="4" spans="1:10" ht="18" customHeight="1" x14ac:dyDescent="0.3">
      <c r="H4" s="153"/>
      <c r="I4" s="154"/>
      <c r="J4" s="79" t="s">
        <v>3</v>
      </c>
    </row>
    <row r="5" spans="1:10" ht="21.65" customHeight="1" x14ac:dyDescent="0.3">
      <c r="D5" s="251" t="s">
        <v>4</v>
      </c>
      <c r="E5" s="251"/>
      <c r="F5" s="251"/>
      <c r="G5" s="241"/>
      <c r="H5" s="251" t="s">
        <v>5</v>
      </c>
      <c r="I5" s="251"/>
      <c r="J5" s="251"/>
    </row>
    <row r="6" spans="1:10" ht="21.65" customHeight="1" x14ac:dyDescent="0.3">
      <c r="D6" s="252" t="s">
        <v>6</v>
      </c>
      <c r="E6" s="252"/>
      <c r="F6" s="252"/>
      <c r="G6" s="241"/>
      <c r="H6" s="252" t="s">
        <v>6</v>
      </c>
      <c r="I6" s="252"/>
      <c r="J6" s="252"/>
    </row>
    <row r="7" spans="1:10" ht="21.65" customHeight="1" x14ac:dyDescent="0.3">
      <c r="D7" s="253" t="s">
        <v>95</v>
      </c>
      <c r="E7" s="253"/>
      <c r="F7" s="253"/>
      <c r="G7" s="155"/>
      <c r="H7" s="253" t="s">
        <v>95</v>
      </c>
      <c r="I7" s="253"/>
      <c r="J7" s="253"/>
    </row>
    <row r="8" spans="1:10" ht="21.65" customHeight="1" x14ac:dyDescent="0.3">
      <c r="A8" s="70"/>
      <c r="B8" s="70"/>
      <c r="C8" s="76"/>
      <c r="D8" s="249" t="s">
        <v>8</v>
      </c>
      <c r="E8" s="250"/>
      <c r="F8" s="250"/>
      <c r="G8" s="155"/>
      <c r="H8" s="249" t="s">
        <v>8</v>
      </c>
      <c r="I8" s="250"/>
      <c r="J8" s="250"/>
    </row>
    <row r="9" spans="1:10" ht="21.65" customHeight="1" x14ac:dyDescent="0.3">
      <c r="A9" s="70"/>
      <c r="B9" s="70"/>
      <c r="C9" s="71" t="s">
        <v>10</v>
      </c>
      <c r="D9" s="156">
        <v>2023</v>
      </c>
      <c r="E9" s="157"/>
      <c r="F9" s="156">
        <v>2022</v>
      </c>
      <c r="G9" s="157"/>
      <c r="H9" s="156">
        <v>2023</v>
      </c>
      <c r="I9" s="157"/>
      <c r="J9" s="156">
        <v>2022</v>
      </c>
    </row>
    <row r="10" spans="1:10" ht="21.75" customHeight="1" x14ac:dyDescent="0.3">
      <c r="A10" s="96" t="s">
        <v>96</v>
      </c>
      <c r="B10" s="96"/>
      <c r="D10" s="158"/>
      <c r="E10" s="158"/>
      <c r="F10" s="158"/>
      <c r="G10" s="158"/>
      <c r="H10" s="158"/>
      <c r="I10" s="158"/>
      <c r="J10" s="158"/>
    </row>
    <row r="11" spans="1:10" ht="21.75" customHeight="1" x14ac:dyDescent="0.3">
      <c r="A11" s="84" t="s">
        <v>97</v>
      </c>
      <c r="D11" s="83">
        <v>150245965</v>
      </c>
      <c r="E11" s="158"/>
      <c r="F11" s="83">
        <v>155995759</v>
      </c>
      <c r="G11" s="158"/>
      <c r="H11" s="83">
        <v>7517713</v>
      </c>
      <c r="I11" s="159"/>
      <c r="J11" s="83">
        <v>6812378</v>
      </c>
    </row>
    <row r="12" spans="1:10" ht="21.75" customHeight="1" x14ac:dyDescent="0.3">
      <c r="A12" s="84" t="s">
        <v>98</v>
      </c>
      <c r="D12" s="160">
        <v>1339152</v>
      </c>
      <c r="E12" s="158"/>
      <c r="F12" s="160">
        <v>680679</v>
      </c>
      <c r="G12" s="158"/>
      <c r="H12" s="160">
        <v>0</v>
      </c>
      <c r="I12" s="159"/>
      <c r="J12" s="160">
        <v>8465922</v>
      </c>
    </row>
    <row r="13" spans="1:10" ht="21.75" customHeight="1" x14ac:dyDescent="0.3">
      <c r="A13" s="84" t="s">
        <v>99</v>
      </c>
      <c r="D13" s="83">
        <v>265395</v>
      </c>
      <c r="E13" s="158"/>
      <c r="F13" s="83">
        <v>207642</v>
      </c>
      <c r="G13" s="158"/>
      <c r="H13" s="83">
        <v>158955</v>
      </c>
      <c r="I13" s="159"/>
      <c r="J13" s="83">
        <v>178659</v>
      </c>
    </row>
    <row r="14" spans="1:10" ht="21.75" customHeight="1" x14ac:dyDescent="0.3">
      <c r="A14" s="84" t="s">
        <v>100</v>
      </c>
      <c r="D14" s="83">
        <v>12169</v>
      </c>
      <c r="E14" s="158"/>
      <c r="F14" s="83">
        <v>60124</v>
      </c>
      <c r="G14" s="158"/>
      <c r="H14" s="83">
        <v>5074599</v>
      </c>
      <c r="I14" s="159"/>
      <c r="J14" s="83">
        <v>7671462</v>
      </c>
    </row>
    <row r="15" spans="1:10" ht="21.75" customHeight="1" x14ac:dyDescent="0.3">
      <c r="A15" s="84" t="s">
        <v>101</v>
      </c>
      <c r="D15" s="160">
        <v>80161</v>
      </c>
      <c r="E15" s="158"/>
      <c r="F15" s="160">
        <v>0</v>
      </c>
      <c r="G15" s="159"/>
      <c r="H15" s="160">
        <v>375033</v>
      </c>
      <c r="I15" s="159"/>
      <c r="J15" s="160">
        <v>125712</v>
      </c>
    </row>
    <row r="16" spans="1:10" ht="21.75" customHeight="1" x14ac:dyDescent="0.3">
      <c r="A16" s="84" t="s">
        <v>102</v>
      </c>
      <c r="D16" s="160">
        <v>0</v>
      </c>
      <c r="E16" s="158"/>
      <c r="F16" s="160">
        <v>1429983</v>
      </c>
      <c r="G16" s="159"/>
      <c r="H16" s="160">
        <v>0</v>
      </c>
      <c r="I16" s="159"/>
      <c r="J16" s="160">
        <v>608201</v>
      </c>
    </row>
    <row r="17" spans="1:10" ht="21.75" customHeight="1" x14ac:dyDescent="0.3">
      <c r="A17" s="84" t="s">
        <v>103</v>
      </c>
      <c r="D17" s="83">
        <v>967742</v>
      </c>
      <c r="E17" s="158"/>
      <c r="F17" s="83">
        <v>1136917</v>
      </c>
      <c r="G17" s="158"/>
      <c r="H17" s="83">
        <v>70015</v>
      </c>
      <c r="I17" s="159"/>
      <c r="J17" s="83">
        <v>91649</v>
      </c>
    </row>
    <row r="18" spans="1:10" ht="21.75" customHeight="1" x14ac:dyDescent="0.3">
      <c r="A18" s="70" t="s">
        <v>104</v>
      </c>
      <c r="B18" s="70"/>
      <c r="D18" s="161">
        <f>SUM(D11:D17)</f>
        <v>152910584</v>
      </c>
      <c r="E18" s="68"/>
      <c r="F18" s="161">
        <f>SUM(F11:F17)</f>
        <v>159511104</v>
      </c>
      <c r="G18" s="68"/>
      <c r="H18" s="161">
        <f>SUM(H11:H17)</f>
        <v>13196315</v>
      </c>
      <c r="I18" s="68"/>
      <c r="J18" s="161">
        <f>SUM(J11:J17)</f>
        <v>23953983</v>
      </c>
    </row>
    <row r="19" spans="1:10" ht="4.25" customHeight="1" x14ac:dyDescent="0.3">
      <c r="A19" s="70"/>
      <c r="B19" s="70"/>
      <c r="D19" s="158"/>
      <c r="E19" s="158"/>
      <c r="F19" s="158"/>
      <c r="G19" s="158"/>
      <c r="H19" s="158"/>
      <c r="I19" s="158"/>
      <c r="J19" s="158"/>
    </row>
    <row r="20" spans="1:10" ht="21.75" customHeight="1" x14ac:dyDescent="0.3">
      <c r="A20" s="96" t="s">
        <v>105</v>
      </c>
      <c r="B20" s="96"/>
      <c r="D20" s="158"/>
      <c r="E20" s="158"/>
      <c r="F20" s="158"/>
      <c r="G20" s="158"/>
      <c r="H20" s="158"/>
      <c r="I20" s="158"/>
      <c r="J20" s="158"/>
    </row>
    <row r="21" spans="1:10" ht="21.75" customHeight="1" x14ac:dyDescent="0.3">
      <c r="A21" s="84" t="s">
        <v>106</v>
      </c>
      <c r="D21" s="83">
        <v>133750264</v>
      </c>
      <c r="E21" s="158"/>
      <c r="F21" s="83">
        <v>133371685</v>
      </c>
      <c r="G21" s="159"/>
      <c r="H21" s="83">
        <v>6878415</v>
      </c>
      <c r="I21" s="159"/>
      <c r="J21" s="83">
        <v>6307948</v>
      </c>
    </row>
    <row r="22" spans="1:10" ht="21.75" customHeight="1" x14ac:dyDescent="0.3">
      <c r="A22" s="84" t="s">
        <v>107</v>
      </c>
      <c r="D22" s="83">
        <v>5862520</v>
      </c>
      <c r="E22" s="158"/>
      <c r="F22" s="83">
        <v>5646427</v>
      </c>
      <c r="G22" s="159"/>
      <c r="H22" s="83">
        <v>246937</v>
      </c>
      <c r="I22" s="159"/>
      <c r="J22" s="83">
        <v>234379</v>
      </c>
    </row>
    <row r="23" spans="1:10" ht="21.75" customHeight="1" x14ac:dyDescent="0.3">
      <c r="A23" s="84" t="s">
        <v>108</v>
      </c>
      <c r="D23" s="83">
        <v>8005700</v>
      </c>
      <c r="E23" s="158"/>
      <c r="F23" s="83">
        <v>7917306</v>
      </c>
      <c r="G23" s="159"/>
      <c r="H23" s="83">
        <v>608332</v>
      </c>
      <c r="I23" s="159"/>
      <c r="J23" s="83">
        <v>630883</v>
      </c>
    </row>
    <row r="24" spans="1:10" ht="21.75" customHeight="1" x14ac:dyDescent="0.3">
      <c r="A24" s="84" t="s">
        <v>365</v>
      </c>
      <c r="B24" s="76"/>
      <c r="D24" s="83">
        <v>-1615520</v>
      </c>
      <c r="E24" s="158"/>
      <c r="F24" s="83">
        <v>-729144</v>
      </c>
      <c r="G24" s="159"/>
      <c r="H24" s="160">
        <v>0</v>
      </c>
      <c r="I24" s="159"/>
      <c r="J24" s="160">
        <v>0</v>
      </c>
    </row>
    <row r="25" spans="1:10" ht="21.75" customHeight="1" x14ac:dyDescent="0.3">
      <c r="A25" s="84" t="s">
        <v>109</v>
      </c>
      <c r="D25" s="160">
        <v>0</v>
      </c>
      <c r="E25" s="158"/>
      <c r="F25" s="160">
        <v>-50585</v>
      </c>
      <c r="G25" s="159"/>
      <c r="H25" s="160">
        <v>750000</v>
      </c>
      <c r="I25" s="159"/>
      <c r="J25" s="160">
        <v>0</v>
      </c>
    </row>
    <row r="26" spans="1:10" ht="21.75" customHeight="1" x14ac:dyDescent="0.3">
      <c r="A26" s="84" t="s">
        <v>110</v>
      </c>
      <c r="D26" s="160">
        <v>0</v>
      </c>
      <c r="E26" s="158"/>
      <c r="F26" s="160">
        <v>208340</v>
      </c>
      <c r="G26" s="159"/>
      <c r="H26" s="160">
        <v>0</v>
      </c>
      <c r="I26" s="159"/>
      <c r="J26" s="160">
        <v>0</v>
      </c>
    </row>
    <row r="27" spans="1:10" ht="21.75" customHeight="1" x14ac:dyDescent="0.3">
      <c r="A27" s="84" t="s">
        <v>111</v>
      </c>
      <c r="D27" s="83">
        <v>709534</v>
      </c>
      <c r="E27" s="158"/>
      <c r="F27" s="83">
        <v>713570</v>
      </c>
      <c r="G27" s="159"/>
      <c r="H27" s="83">
        <v>7129</v>
      </c>
      <c r="I27" s="159"/>
      <c r="J27" s="83">
        <v>4211</v>
      </c>
    </row>
    <row r="28" spans="1:10" ht="21.75" customHeight="1" x14ac:dyDescent="0.3">
      <c r="A28" s="84" t="s">
        <v>112</v>
      </c>
      <c r="D28" s="162">
        <v>5447857</v>
      </c>
      <c r="E28" s="158"/>
      <c r="F28" s="162">
        <v>3646513</v>
      </c>
      <c r="G28" s="159"/>
      <c r="H28" s="162">
        <v>1322898</v>
      </c>
      <c r="I28" s="159"/>
      <c r="J28" s="162">
        <v>1305067</v>
      </c>
    </row>
    <row r="29" spans="1:10" ht="21.75" customHeight="1" x14ac:dyDescent="0.3">
      <c r="A29" s="70" t="s">
        <v>113</v>
      </c>
      <c r="B29" s="70"/>
      <c r="D29" s="161">
        <f>SUM(D21:D28)</f>
        <v>152160355</v>
      </c>
      <c r="E29" s="68"/>
      <c r="F29" s="161">
        <f>SUM(F21:F28)</f>
        <v>150724112</v>
      </c>
      <c r="G29" s="68"/>
      <c r="H29" s="161">
        <f>SUM(H21:H28)</f>
        <v>9813711</v>
      </c>
      <c r="I29" s="68"/>
      <c r="J29" s="161">
        <f>SUM(J21:J28)</f>
        <v>8482488</v>
      </c>
    </row>
    <row r="30" spans="1:10" ht="4.25" customHeight="1" x14ac:dyDescent="0.3">
      <c r="A30" s="70"/>
      <c r="B30" s="70"/>
      <c r="D30" s="158"/>
      <c r="E30" s="158"/>
      <c r="F30" s="158"/>
      <c r="G30" s="158"/>
      <c r="H30" s="158"/>
      <c r="I30" s="158"/>
      <c r="J30" s="158"/>
    </row>
    <row r="31" spans="1:10" ht="21.75" customHeight="1" x14ac:dyDescent="0.3">
      <c r="A31" s="84" t="s">
        <v>114</v>
      </c>
      <c r="B31" s="70"/>
      <c r="D31" s="158"/>
      <c r="E31" s="158"/>
      <c r="F31" s="158"/>
      <c r="G31" s="158"/>
      <c r="H31" s="158"/>
      <c r="I31" s="158"/>
      <c r="J31" s="158"/>
    </row>
    <row r="32" spans="1:10" s="75" customFormat="1" ht="21.75" customHeight="1" x14ac:dyDescent="0.3">
      <c r="A32" s="84" t="s">
        <v>115</v>
      </c>
      <c r="B32" s="76"/>
      <c r="C32" s="71"/>
      <c r="D32" s="162">
        <v>-892994</v>
      </c>
      <c r="E32" s="158"/>
      <c r="F32" s="162">
        <v>-792833</v>
      </c>
      <c r="G32" s="159"/>
      <c r="H32" s="127">
        <v>0</v>
      </c>
      <c r="I32" s="159"/>
      <c r="J32" s="127">
        <v>0</v>
      </c>
    </row>
    <row r="33" spans="1:10" ht="21.75" customHeight="1" x14ac:dyDescent="0.3">
      <c r="A33" s="70" t="s">
        <v>116</v>
      </c>
      <c r="B33" s="70"/>
      <c r="C33" s="108"/>
      <c r="D33" s="67">
        <f>D18-D29+D32</f>
        <v>-142765</v>
      </c>
      <c r="E33" s="68"/>
      <c r="F33" s="67">
        <f>F18-F29+F32</f>
        <v>7994159</v>
      </c>
      <c r="G33" s="68"/>
      <c r="H33" s="67">
        <f>H18-H29+H32</f>
        <v>3382604</v>
      </c>
      <c r="I33" s="68"/>
      <c r="J33" s="67">
        <f>J18-J29+J32</f>
        <v>15471495</v>
      </c>
    </row>
    <row r="34" spans="1:10" ht="21.75" customHeight="1" x14ac:dyDescent="0.3">
      <c r="A34" s="84" t="s">
        <v>117</v>
      </c>
      <c r="D34" s="162">
        <v>123271</v>
      </c>
      <c r="E34" s="158"/>
      <c r="F34" s="162">
        <v>3522356</v>
      </c>
      <c r="G34" s="159"/>
      <c r="H34" s="163">
        <v>-190029</v>
      </c>
      <c r="I34" s="159"/>
      <c r="J34" s="163">
        <v>1528956</v>
      </c>
    </row>
    <row r="35" spans="1:10" ht="21.75" customHeight="1" thickBot="1" x14ac:dyDescent="0.35">
      <c r="A35" s="70" t="s">
        <v>118</v>
      </c>
      <c r="B35" s="70"/>
      <c r="D35" s="164">
        <f>D33-D34</f>
        <v>-266036</v>
      </c>
      <c r="E35" s="68"/>
      <c r="F35" s="164">
        <f>F33-F34</f>
        <v>4471803</v>
      </c>
      <c r="G35" s="68"/>
      <c r="H35" s="165">
        <f>H33-H34</f>
        <v>3572633</v>
      </c>
      <c r="I35" s="68"/>
      <c r="J35" s="165">
        <f>J33-J34</f>
        <v>13942539</v>
      </c>
    </row>
    <row r="36" spans="1:10" ht="4.25" customHeight="1" thickTop="1" x14ac:dyDescent="0.3">
      <c r="A36" s="70"/>
      <c r="B36" s="70"/>
      <c r="D36" s="158"/>
      <c r="E36" s="158"/>
      <c r="F36" s="158"/>
      <c r="G36" s="158"/>
      <c r="H36" s="158"/>
      <c r="I36" s="158"/>
      <c r="J36" s="158"/>
    </row>
    <row r="37" spans="1:10" ht="21.75" customHeight="1" x14ac:dyDescent="0.3">
      <c r="A37" s="70" t="s">
        <v>148</v>
      </c>
      <c r="D37" s="158"/>
      <c r="E37" s="158"/>
      <c r="F37" s="158"/>
      <c r="G37" s="158"/>
      <c r="H37" s="158"/>
      <c r="I37" s="158"/>
      <c r="J37" s="158"/>
    </row>
    <row r="38" spans="1:10" ht="21.75" customHeight="1" x14ac:dyDescent="0.3">
      <c r="A38" s="84" t="s">
        <v>120</v>
      </c>
      <c r="D38" s="166">
        <v>-792252</v>
      </c>
      <c r="E38" s="158"/>
      <c r="F38" s="166">
        <v>4208112</v>
      </c>
      <c r="G38" s="158"/>
      <c r="H38" s="166">
        <v>3572633</v>
      </c>
      <c r="I38" s="158"/>
      <c r="J38" s="166">
        <f>J35</f>
        <v>13942539</v>
      </c>
    </row>
    <row r="39" spans="1:10" ht="21.75" customHeight="1" x14ac:dyDescent="0.3">
      <c r="A39" s="84" t="s">
        <v>121</v>
      </c>
      <c r="D39" s="166">
        <v>526216</v>
      </c>
      <c r="E39" s="158"/>
      <c r="F39" s="166">
        <v>263691</v>
      </c>
      <c r="G39" s="158"/>
      <c r="H39" s="167">
        <v>0</v>
      </c>
      <c r="I39" s="158"/>
      <c r="J39" s="167">
        <v>0</v>
      </c>
    </row>
    <row r="40" spans="1:10" ht="21.75" customHeight="1" thickBot="1" x14ac:dyDescent="0.35">
      <c r="A40" s="70" t="s">
        <v>118</v>
      </c>
      <c r="B40" s="70"/>
      <c r="D40" s="164">
        <f>SUM(D38:D39)</f>
        <v>-266036</v>
      </c>
      <c r="E40" s="68"/>
      <c r="F40" s="164">
        <f>SUM(F38:F39)</f>
        <v>4471803</v>
      </c>
      <c r="G40" s="68"/>
      <c r="H40" s="164">
        <f>SUM(H38:H39)</f>
        <v>3572633</v>
      </c>
      <c r="I40" s="68"/>
      <c r="J40" s="164">
        <f>SUM(J38:J39)</f>
        <v>13942539</v>
      </c>
    </row>
    <row r="41" spans="1:10" ht="4.25" customHeight="1" thickTop="1" x14ac:dyDescent="0.3">
      <c r="A41" s="70"/>
      <c r="B41" s="70"/>
      <c r="D41" s="158"/>
      <c r="E41" s="158"/>
      <c r="F41" s="158"/>
      <c r="G41" s="158"/>
      <c r="H41" s="158"/>
      <c r="I41" s="158"/>
      <c r="J41" s="158"/>
    </row>
    <row r="42" spans="1:10" ht="21.65" customHeight="1" thickBot="1" x14ac:dyDescent="0.35">
      <c r="A42" s="70" t="s">
        <v>123</v>
      </c>
      <c r="B42" s="70"/>
      <c r="C42" s="71">
        <v>9</v>
      </c>
      <c r="D42" s="65">
        <v>-0.12</v>
      </c>
      <c r="E42" s="68"/>
      <c r="F42" s="65">
        <v>0.51</v>
      </c>
      <c r="G42" s="68"/>
      <c r="H42" s="66">
        <v>0.41</v>
      </c>
      <c r="I42" s="68"/>
      <c r="J42" s="66">
        <v>1.64</v>
      </c>
    </row>
    <row r="43" spans="1:10" ht="21.75" customHeight="1" thickTop="1" x14ac:dyDescent="0.3">
      <c r="A43" s="69" t="s">
        <v>0</v>
      </c>
      <c r="B43" s="70"/>
      <c r="C43" s="70"/>
      <c r="D43" s="168"/>
      <c r="E43" s="168"/>
      <c r="F43" s="168"/>
    </row>
    <row r="44" spans="1:10" ht="21.75" customHeight="1" x14ac:dyDescent="0.3">
      <c r="A44" s="69" t="s">
        <v>1</v>
      </c>
      <c r="B44" s="70"/>
      <c r="C44" s="70"/>
      <c r="D44" s="168"/>
      <c r="E44" s="168"/>
      <c r="F44" s="168"/>
    </row>
    <row r="45" spans="1:10" ht="21.75" customHeight="1" x14ac:dyDescent="0.3">
      <c r="A45" s="204" t="s">
        <v>124</v>
      </c>
      <c r="B45" s="70"/>
      <c r="C45" s="114"/>
    </row>
    <row r="46" spans="1:10" ht="18" customHeight="1" x14ac:dyDescent="0.3">
      <c r="H46" s="153"/>
      <c r="I46" s="154"/>
      <c r="J46" s="79" t="s">
        <v>3</v>
      </c>
    </row>
    <row r="47" spans="1:10" ht="21.65" customHeight="1" x14ac:dyDescent="0.3">
      <c r="A47" s="75"/>
      <c r="B47" s="75"/>
      <c r="D47" s="251" t="s">
        <v>4</v>
      </c>
      <c r="E47" s="251"/>
      <c r="F47" s="251"/>
      <c r="G47" s="241"/>
      <c r="H47" s="251" t="s">
        <v>5</v>
      </c>
      <c r="I47" s="251"/>
      <c r="J47" s="251"/>
    </row>
    <row r="48" spans="1:10" ht="21.65" customHeight="1" x14ac:dyDescent="0.3">
      <c r="D48" s="252" t="s">
        <v>6</v>
      </c>
      <c r="E48" s="252"/>
      <c r="F48" s="252"/>
      <c r="G48" s="241"/>
      <c r="H48" s="252" t="s">
        <v>6</v>
      </c>
      <c r="I48" s="252"/>
      <c r="J48" s="252"/>
    </row>
    <row r="49" spans="1:10" ht="21.65" customHeight="1" x14ac:dyDescent="0.3">
      <c r="D49" s="253" t="s">
        <v>95</v>
      </c>
      <c r="E49" s="253"/>
      <c r="F49" s="253"/>
      <c r="G49" s="155"/>
      <c r="H49" s="253" t="s">
        <v>95</v>
      </c>
      <c r="I49" s="253"/>
      <c r="J49" s="253"/>
    </row>
    <row r="50" spans="1:10" ht="21.65" customHeight="1" x14ac:dyDescent="0.3">
      <c r="A50" s="70"/>
      <c r="B50" s="70"/>
      <c r="C50" s="76"/>
      <c r="D50" s="249" t="s">
        <v>8</v>
      </c>
      <c r="E50" s="249"/>
      <c r="F50" s="249"/>
      <c r="G50" s="155"/>
      <c r="H50" s="249" t="s">
        <v>8</v>
      </c>
      <c r="I50" s="249"/>
      <c r="J50" s="249"/>
    </row>
    <row r="51" spans="1:10" ht="21.65" customHeight="1" x14ac:dyDescent="0.3">
      <c r="A51" s="70"/>
      <c r="B51" s="70"/>
      <c r="D51" s="156">
        <v>2023</v>
      </c>
      <c r="E51" s="157"/>
      <c r="F51" s="156">
        <v>2022</v>
      </c>
      <c r="G51" s="157"/>
      <c r="H51" s="156">
        <v>2023</v>
      </c>
      <c r="I51" s="157"/>
      <c r="J51" s="156">
        <v>2022</v>
      </c>
    </row>
    <row r="52" spans="1:10" ht="6" customHeight="1" x14ac:dyDescent="0.3">
      <c r="A52" s="70"/>
      <c r="B52" s="70"/>
      <c r="D52" s="155"/>
      <c r="E52" s="155"/>
      <c r="F52" s="155"/>
      <c r="G52" s="155"/>
      <c r="H52" s="155"/>
      <c r="I52" s="155"/>
      <c r="J52" s="155"/>
    </row>
    <row r="53" spans="1:10" ht="20.25" customHeight="1" x14ac:dyDescent="0.3">
      <c r="A53" s="70" t="s">
        <v>118</v>
      </c>
      <c r="D53" s="67">
        <f>D40</f>
        <v>-266036</v>
      </c>
      <c r="E53" s="68"/>
      <c r="F53" s="67">
        <f>F40</f>
        <v>4471803</v>
      </c>
      <c r="G53" s="68"/>
      <c r="H53" s="67">
        <f>H40</f>
        <v>3572633</v>
      </c>
      <c r="I53" s="68"/>
      <c r="J53" s="67">
        <f>J40</f>
        <v>13942539</v>
      </c>
    </row>
    <row r="54" spans="1:10" ht="4.5" customHeight="1" x14ac:dyDescent="0.3">
      <c r="A54" s="70"/>
      <c r="D54" s="126"/>
      <c r="E54" s="158"/>
      <c r="F54" s="126"/>
      <c r="G54" s="158"/>
      <c r="H54" s="126"/>
      <c r="I54" s="158"/>
      <c r="J54" s="126"/>
    </row>
    <row r="55" spans="1:10" ht="20.25" customHeight="1" x14ac:dyDescent="0.3">
      <c r="A55" s="70" t="s">
        <v>125</v>
      </c>
      <c r="D55" s="126"/>
      <c r="E55" s="158"/>
      <c r="F55" s="126"/>
      <c r="G55" s="158"/>
      <c r="H55" s="126"/>
      <c r="I55" s="158"/>
      <c r="J55" s="126"/>
    </row>
    <row r="56" spans="1:10" ht="20.25" customHeight="1" x14ac:dyDescent="0.3">
      <c r="A56" s="96" t="s">
        <v>126</v>
      </c>
      <c r="D56" s="126"/>
      <c r="E56" s="158"/>
      <c r="F56" s="126"/>
      <c r="G56" s="158"/>
      <c r="H56" s="126"/>
      <c r="I56" s="158"/>
      <c r="J56" s="126"/>
    </row>
    <row r="57" spans="1:10" ht="20.25" customHeight="1" x14ac:dyDescent="0.3">
      <c r="A57" s="96" t="s">
        <v>127</v>
      </c>
      <c r="D57" s="126"/>
      <c r="E57" s="158"/>
      <c r="F57" s="126"/>
      <c r="G57" s="158"/>
      <c r="H57" s="126"/>
      <c r="I57" s="158"/>
      <c r="J57" s="126"/>
    </row>
    <row r="58" spans="1:10" ht="20.149999999999999" customHeight="1" x14ac:dyDescent="0.3">
      <c r="A58" s="76" t="s">
        <v>128</v>
      </c>
      <c r="D58" s="99">
        <v>-1727471</v>
      </c>
      <c r="E58" s="158"/>
      <c r="F58" s="99">
        <v>20313461</v>
      </c>
      <c r="G58" s="158"/>
      <c r="H58" s="126">
        <v>0</v>
      </c>
      <c r="I58" s="158"/>
      <c r="J58" s="126">
        <v>0</v>
      </c>
    </row>
    <row r="59" spans="1:10" ht="20.149999999999999" customHeight="1" x14ac:dyDescent="0.3">
      <c r="A59" s="76" t="s">
        <v>373</v>
      </c>
      <c r="D59" s="99"/>
      <c r="E59" s="158"/>
      <c r="F59" s="99"/>
      <c r="G59" s="158"/>
      <c r="H59" s="126"/>
      <c r="I59" s="158"/>
      <c r="J59" s="126"/>
    </row>
    <row r="60" spans="1:10" ht="20.25" customHeight="1" x14ac:dyDescent="0.3">
      <c r="A60" s="76" t="s">
        <v>352</v>
      </c>
      <c r="D60" s="99">
        <v>-71773</v>
      </c>
      <c r="E60" s="158"/>
      <c r="F60" s="126">
        <v>0</v>
      </c>
      <c r="G60" s="158"/>
      <c r="H60" s="126">
        <v>0</v>
      </c>
      <c r="I60" s="158"/>
      <c r="J60" s="126">
        <v>0</v>
      </c>
    </row>
    <row r="61" spans="1:10" ht="20.25" customHeight="1" x14ac:dyDescent="0.3">
      <c r="A61" s="76" t="s">
        <v>366</v>
      </c>
      <c r="D61" s="99">
        <v>98491</v>
      </c>
      <c r="E61" s="158"/>
      <c r="F61" s="99">
        <v>678733</v>
      </c>
      <c r="G61" s="158"/>
      <c r="H61" s="126">
        <v>21146</v>
      </c>
      <c r="I61" s="158"/>
      <c r="J61" s="126">
        <v>21060</v>
      </c>
    </row>
    <row r="62" spans="1:10" ht="20.25" customHeight="1" x14ac:dyDescent="0.3">
      <c r="A62" s="76" t="s">
        <v>129</v>
      </c>
      <c r="D62" s="99"/>
      <c r="E62" s="158"/>
      <c r="F62" s="99"/>
      <c r="G62" s="158"/>
      <c r="H62" s="126"/>
      <c r="I62" s="158"/>
      <c r="J62" s="126"/>
    </row>
    <row r="63" spans="1:10" ht="20.25" customHeight="1" x14ac:dyDescent="0.3">
      <c r="A63" s="76" t="s">
        <v>367</v>
      </c>
      <c r="D63" s="99"/>
      <c r="E63" s="158"/>
      <c r="F63" s="99"/>
      <c r="G63" s="158"/>
      <c r="H63" s="126"/>
      <c r="I63" s="158"/>
      <c r="J63" s="126"/>
    </row>
    <row r="64" spans="1:10" ht="20.25" customHeight="1" x14ac:dyDescent="0.3">
      <c r="A64" s="76" t="s">
        <v>364</v>
      </c>
      <c r="D64" s="99">
        <v>-621110</v>
      </c>
      <c r="E64" s="158"/>
      <c r="F64" s="99">
        <v>544826</v>
      </c>
      <c r="G64" s="158"/>
      <c r="H64" s="126">
        <v>0</v>
      </c>
      <c r="I64" s="158"/>
      <c r="J64" s="126">
        <v>0</v>
      </c>
    </row>
    <row r="65" spans="1:10" ht="20.25" customHeight="1" x14ac:dyDescent="0.3">
      <c r="A65" s="84" t="s">
        <v>130</v>
      </c>
      <c r="D65" s="126"/>
      <c r="E65" s="158"/>
      <c r="F65" s="126"/>
      <c r="G65" s="158"/>
      <c r="H65" s="126"/>
      <c r="I65" s="158"/>
      <c r="J65" s="126"/>
    </row>
    <row r="66" spans="1:10" ht="20.25" customHeight="1" x14ac:dyDescent="0.3">
      <c r="A66" s="84" t="s">
        <v>131</v>
      </c>
      <c r="D66" s="163">
        <v>-118759</v>
      </c>
      <c r="E66" s="158"/>
      <c r="F66" s="163">
        <v>4096</v>
      </c>
      <c r="G66" s="158"/>
      <c r="H66" s="127">
        <v>-4229</v>
      </c>
      <c r="I66" s="158"/>
      <c r="J66" s="127">
        <v>-4212</v>
      </c>
    </row>
    <row r="67" spans="1:10" ht="20.25" customHeight="1" x14ac:dyDescent="0.3">
      <c r="A67" s="106" t="s">
        <v>132</v>
      </c>
      <c r="D67" s="158"/>
      <c r="E67" s="158"/>
      <c r="F67" s="158"/>
      <c r="G67" s="158"/>
      <c r="H67" s="158"/>
      <c r="I67" s="158"/>
      <c r="J67" s="158"/>
    </row>
    <row r="68" spans="1:10" ht="20.25" customHeight="1" x14ac:dyDescent="0.3">
      <c r="A68" s="106" t="s">
        <v>127</v>
      </c>
      <c r="B68" s="76"/>
      <c r="C68" s="108"/>
      <c r="D68" s="125">
        <f>SUM(D58:D66)</f>
        <v>-2440622</v>
      </c>
      <c r="E68" s="68"/>
      <c r="F68" s="125">
        <f>SUM(F58:F66)</f>
        <v>21541116</v>
      </c>
      <c r="G68" s="68"/>
      <c r="H68" s="125">
        <f>SUM(H58:H66)</f>
        <v>16917</v>
      </c>
      <c r="I68" s="158"/>
      <c r="J68" s="125">
        <f>SUM(J58:J66)</f>
        <v>16848</v>
      </c>
    </row>
    <row r="69" spans="1:10" ht="12" customHeight="1" x14ac:dyDescent="0.3">
      <c r="A69" s="106"/>
      <c r="B69" s="76"/>
      <c r="C69" s="108"/>
      <c r="D69" s="68"/>
      <c r="E69" s="68"/>
      <c r="F69" s="68"/>
      <c r="G69" s="68"/>
      <c r="H69" s="169"/>
      <c r="I69" s="158"/>
      <c r="J69" s="169"/>
    </row>
    <row r="70" spans="1:10" ht="20.25" customHeight="1" x14ac:dyDescent="0.3">
      <c r="A70" s="96" t="s">
        <v>133</v>
      </c>
      <c r="D70" s="158"/>
      <c r="E70" s="158"/>
      <c r="F70" s="158"/>
      <c r="G70" s="158"/>
      <c r="H70" s="158"/>
      <c r="I70" s="158"/>
      <c r="J70" s="158"/>
    </row>
    <row r="71" spans="1:10" ht="20.25" customHeight="1" x14ac:dyDescent="0.3">
      <c r="A71" s="96" t="s">
        <v>127</v>
      </c>
      <c r="D71" s="158"/>
      <c r="E71" s="158"/>
      <c r="F71" s="158"/>
      <c r="G71" s="158"/>
      <c r="H71" s="158"/>
      <c r="I71" s="158"/>
      <c r="J71" s="158"/>
    </row>
    <row r="72" spans="1:10" ht="20.25" customHeight="1" x14ac:dyDescent="0.3">
      <c r="A72" s="84" t="s">
        <v>375</v>
      </c>
      <c r="B72" s="70"/>
      <c r="C72" s="3"/>
      <c r="D72" s="76"/>
      <c r="E72" s="76"/>
      <c r="F72" s="76"/>
      <c r="G72" s="76"/>
      <c r="H72" s="76"/>
      <c r="I72" s="76"/>
      <c r="J72" s="76"/>
    </row>
    <row r="73" spans="1:10" ht="20.25" customHeight="1" x14ac:dyDescent="0.3">
      <c r="A73" s="84" t="s">
        <v>135</v>
      </c>
      <c r="B73" s="70"/>
      <c r="C73" s="3"/>
      <c r="D73" s="99">
        <v>-565430</v>
      </c>
      <c r="E73" s="158"/>
      <c r="F73" s="99">
        <v>-414668</v>
      </c>
      <c r="G73" s="158"/>
      <c r="H73" s="99">
        <v>54000</v>
      </c>
      <c r="I73" s="158"/>
      <c r="J73" s="126">
        <v>-30000</v>
      </c>
    </row>
    <row r="74" spans="1:10" ht="20.25" customHeight="1" x14ac:dyDescent="0.3">
      <c r="A74" s="84" t="s">
        <v>374</v>
      </c>
      <c r="B74" s="70"/>
      <c r="D74" s="126">
        <v>0</v>
      </c>
      <c r="E74" s="158"/>
      <c r="F74" s="158">
        <v>9523</v>
      </c>
      <c r="G74" s="158"/>
      <c r="H74" s="126">
        <v>0</v>
      </c>
      <c r="I74" s="158"/>
      <c r="J74" s="126">
        <v>0</v>
      </c>
    </row>
    <row r="75" spans="1:10" ht="20.25" customHeight="1" x14ac:dyDescent="0.3">
      <c r="A75" s="84" t="s">
        <v>137</v>
      </c>
      <c r="B75" s="70"/>
      <c r="D75" s="158">
        <v>192044</v>
      </c>
      <c r="E75" s="158"/>
      <c r="F75" s="126">
        <v>14161921</v>
      </c>
      <c r="G75" s="158"/>
      <c r="H75" s="126">
        <v>0</v>
      </c>
      <c r="I75" s="158"/>
      <c r="J75" s="52">
        <v>2793350</v>
      </c>
    </row>
    <row r="76" spans="1:10" ht="20.25" customHeight="1" x14ac:dyDescent="0.3">
      <c r="A76" s="84" t="s">
        <v>138</v>
      </c>
      <c r="B76" s="70"/>
      <c r="D76" s="158"/>
      <c r="E76" s="158"/>
      <c r="F76" s="158"/>
      <c r="G76" s="158"/>
      <c r="H76" s="158"/>
      <c r="I76" s="158"/>
      <c r="J76" s="126"/>
    </row>
    <row r="77" spans="1:10" ht="20.25" customHeight="1" x14ac:dyDescent="0.3">
      <c r="A77" s="84" t="s">
        <v>376</v>
      </c>
      <c r="B77" s="70"/>
      <c r="D77" s="158"/>
      <c r="E77" s="158"/>
      <c r="F77" s="158"/>
      <c r="G77" s="158"/>
      <c r="H77" s="158"/>
      <c r="I77" s="158"/>
      <c r="J77" s="126"/>
    </row>
    <row r="78" spans="1:10" ht="20.25" customHeight="1" x14ac:dyDescent="0.3">
      <c r="A78" s="84" t="s">
        <v>150</v>
      </c>
      <c r="B78" s="70"/>
      <c r="D78" s="158">
        <v>75009</v>
      </c>
      <c r="E78" s="158"/>
      <c r="F78" s="158">
        <v>-40832</v>
      </c>
      <c r="G78" s="158"/>
      <c r="H78" s="126">
        <v>0</v>
      </c>
      <c r="I78" s="158"/>
      <c r="J78" s="126">
        <v>0</v>
      </c>
    </row>
    <row r="79" spans="1:10" ht="20.25" customHeight="1" x14ac:dyDescent="0.3">
      <c r="A79" s="84" t="s">
        <v>140</v>
      </c>
      <c r="B79" s="70"/>
      <c r="D79" s="158"/>
      <c r="E79" s="158"/>
      <c r="F79" s="158"/>
      <c r="G79" s="158"/>
      <c r="H79" s="158"/>
      <c r="I79" s="158"/>
      <c r="J79" s="158"/>
    </row>
    <row r="80" spans="1:10" ht="20.25" customHeight="1" x14ac:dyDescent="0.3">
      <c r="A80" s="84" t="s">
        <v>127</v>
      </c>
      <c r="B80" s="70"/>
      <c r="D80" s="163">
        <v>74678</v>
      </c>
      <c r="E80" s="158"/>
      <c r="F80" s="163">
        <v>-2754681</v>
      </c>
      <c r="G80" s="158"/>
      <c r="H80" s="163">
        <v>-10800</v>
      </c>
      <c r="I80" s="158"/>
      <c r="J80" s="127">
        <v>-552670</v>
      </c>
    </row>
    <row r="81" spans="1:10" ht="20.25" customHeight="1" x14ac:dyDescent="0.3">
      <c r="A81" s="106" t="s">
        <v>141</v>
      </c>
      <c r="B81" s="70"/>
      <c r="D81" s="158"/>
      <c r="E81" s="158"/>
      <c r="F81" s="158"/>
      <c r="G81" s="158"/>
      <c r="H81" s="158"/>
      <c r="I81" s="158"/>
      <c r="J81" s="158"/>
    </row>
    <row r="82" spans="1:10" ht="20.25" customHeight="1" x14ac:dyDescent="0.3">
      <c r="A82" s="106" t="s">
        <v>127</v>
      </c>
      <c r="B82" s="70"/>
      <c r="D82" s="125">
        <f>SUM(D72:D80)</f>
        <v>-223699</v>
      </c>
      <c r="E82" s="68"/>
      <c r="F82" s="125">
        <f>SUM(F72:F80)</f>
        <v>10961263</v>
      </c>
      <c r="G82" s="68"/>
      <c r="H82" s="125">
        <f>SUM(H72:H80)</f>
        <v>43200</v>
      </c>
      <c r="I82" s="68"/>
      <c r="J82" s="125">
        <f>SUM(J72:J80)</f>
        <v>2210680</v>
      </c>
    </row>
    <row r="83" spans="1:10" ht="20.25" customHeight="1" x14ac:dyDescent="0.3">
      <c r="A83" s="70" t="s">
        <v>142</v>
      </c>
      <c r="B83" s="70"/>
      <c r="D83" s="158"/>
      <c r="E83" s="158"/>
      <c r="F83" s="158"/>
      <c r="G83" s="158"/>
      <c r="H83" s="158"/>
      <c r="I83" s="158"/>
      <c r="J83" s="158"/>
    </row>
    <row r="84" spans="1:10" ht="20.25" customHeight="1" x14ac:dyDescent="0.3">
      <c r="A84" s="70" t="s">
        <v>143</v>
      </c>
      <c r="B84" s="70"/>
      <c r="D84" s="125">
        <f>D82+D68</f>
        <v>-2664321</v>
      </c>
      <c r="E84" s="68"/>
      <c r="F84" s="125">
        <f>F82+F68</f>
        <v>32502379</v>
      </c>
      <c r="G84" s="68"/>
      <c r="H84" s="125">
        <f>H82+H68</f>
        <v>60117</v>
      </c>
      <c r="I84" s="68"/>
      <c r="J84" s="125">
        <f>J82+J68</f>
        <v>2227528</v>
      </c>
    </row>
    <row r="85" spans="1:10" ht="20.9" customHeight="1" thickBot="1" x14ac:dyDescent="0.35">
      <c r="A85" s="70" t="s">
        <v>144</v>
      </c>
      <c r="D85" s="170">
        <f>D53+D84</f>
        <v>-2930357</v>
      </c>
      <c r="E85" s="68"/>
      <c r="F85" s="170">
        <f>F53+F84</f>
        <v>36974182</v>
      </c>
      <c r="G85" s="68"/>
      <c r="H85" s="170">
        <f>H53+H84</f>
        <v>3632750</v>
      </c>
      <c r="I85" s="68"/>
      <c r="J85" s="170">
        <f>J53+J84</f>
        <v>16170067</v>
      </c>
    </row>
    <row r="86" spans="1:10" ht="10.5" customHeight="1" thickTop="1" x14ac:dyDescent="0.3">
      <c r="A86" s="70"/>
      <c r="D86" s="67"/>
      <c r="E86" s="68"/>
      <c r="F86" s="67"/>
      <c r="G86" s="68"/>
      <c r="H86" s="67"/>
      <c r="I86" s="68"/>
      <c r="J86" s="67"/>
    </row>
    <row r="87" spans="1:10" ht="20.25" customHeight="1" x14ac:dyDescent="0.3">
      <c r="A87" s="70" t="s">
        <v>145</v>
      </c>
      <c r="B87" s="70"/>
      <c r="D87" s="158"/>
      <c r="E87" s="158"/>
      <c r="F87" s="158"/>
      <c r="G87" s="158"/>
      <c r="H87" s="158"/>
      <c r="I87" s="158"/>
      <c r="J87" s="158"/>
    </row>
    <row r="88" spans="1:10" ht="20.25" customHeight="1" x14ac:dyDescent="0.3">
      <c r="A88" s="84" t="s">
        <v>120</v>
      </c>
      <c r="D88" s="99">
        <v>-3671766</v>
      </c>
      <c r="E88" s="158"/>
      <c r="F88" s="99">
        <v>34838043</v>
      </c>
      <c r="G88" s="158"/>
      <c r="H88" s="126">
        <v>3632750</v>
      </c>
      <c r="I88" s="158"/>
      <c r="J88" s="126">
        <v>16170067</v>
      </c>
    </row>
    <row r="89" spans="1:10" ht="20.25" customHeight="1" x14ac:dyDescent="0.3">
      <c r="A89" s="84" t="s">
        <v>121</v>
      </c>
      <c r="B89" s="70"/>
      <c r="D89" s="163">
        <v>741409</v>
      </c>
      <c r="E89" s="158"/>
      <c r="F89" s="163">
        <v>2136139</v>
      </c>
      <c r="G89" s="158"/>
      <c r="H89" s="127">
        <v>0</v>
      </c>
      <c r="I89" s="158"/>
      <c r="J89" s="127">
        <v>0</v>
      </c>
    </row>
    <row r="90" spans="1:10" ht="20.25" customHeight="1" thickBot="1" x14ac:dyDescent="0.35">
      <c r="A90" s="70" t="s">
        <v>144</v>
      </c>
      <c r="D90" s="170">
        <f>SUM(D88:D89)</f>
        <v>-2930357</v>
      </c>
      <c r="E90" s="68"/>
      <c r="F90" s="170">
        <f>SUM(F88:F89)</f>
        <v>36974182</v>
      </c>
      <c r="G90" s="68"/>
      <c r="H90" s="170">
        <f>SUM(H88:H89)</f>
        <v>3632750</v>
      </c>
      <c r="I90" s="68"/>
      <c r="J90" s="170">
        <f>SUM(J88:J89)</f>
        <v>16170067</v>
      </c>
    </row>
    <row r="91" spans="1:10" ht="21.75" customHeight="1" thickTop="1" x14ac:dyDescent="0.3">
      <c r="A91" s="69" t="s">
        <v>0</v>
      </c>
      <c r="B91" s="70"/>
      <c r="C91" s="70"/>
      <c r="D91" s="168"/>
      <c r="E91" s="168"/>
      <c r="F91" s="168"/>
    </row>
    <row r="92" spans="1:10" ht="21.75" customHeight="1" x14ac:dyDescent="0.3">
      <c r="A92" s="69" t="s">
        <v>1</v>
      </c>
      <c r="B92" s="70"/>
      <c r="C92" s="70"/>
      <c r="D92" s="168"/>
      <c r="E92" s="168"/>
      <c r="F92" s="168"/>
    </row>
    <row r="93" spans="1:10" ht="21.75" customHeight="1" x14ac:dyDescent="0.3">
      <c r="A93" s="204" t="s">
        <v>94</v>
      </c>
      <c r="B93" s="70"/>
      <c r="C93" s="114"/>
    </row>
    <row r="94" spans="1:10" ht="18" customHeight="1" x14ac:dyDescent="0.3">
      <c r="H94" s="153"/>
      <c r="I94" s="154"/>
      <c r="J94" s="79" t="s">
        <v>3</v>
      </c>
    </row>
    <row r="95" spans="1:10" ht="21.65" customHeight="1" x14ac:dyDescent="0.3">
      <c r="D95" s="251" t="s">
        <v>4</v>
      </c>
      <c r="E95" s="251"/>
      <c r="F95" s="251"/>
      <c r="G95" s="241"/>
      <c r="H95" s="251" t="s">
        <v>5</v>
      </c>
      <c r="I95" s="251"/>
      <c r="J95" s="251"/>
    </row>
    <row r="96" spans="1:10" ht="21.65" customHeight="1" x14ac:dyDescent="0.3">
      <c r="D96" s="252" t="s">
        <v>6</v>
      </c>
      <c r="E96" s="252"/>
      <c r="F96" s="252"/>
      <c r="G96" s="241"/>
      <c r="H96" s="252" t="s">
        <v>6</v>
      </c>
      <c r="I96" s="252"/>
      <c r="J96" s="252"/>
    </row>
    <row r="97" spans="1:10" ht="21.65" customHeight="1" x14ac:dyDescent="0.3">
      <c r="D97" s="253" t="s">
        <v>146</v>
      </c>
      <c r="E97" s="253"/>
      <c r="F97" s="253"/>
      <c r="G97" s="155"/>
      <c r="H97" s="253" t="s">
        <v>146</v>
      </c>
      <c r="I97" s="253"/>
      <c r="J97" s="253"/>
    </row>
    <row r="98" spans="1:10" ht="21.65" customHeight="1" x14ac:dyDescent="0.3">
      <c r="A98" s="70"/>
      <c r="B98" s="70"/>
      <c r="C98" s="76"/>
      <c r="D98" s="249" t="s">
        <v>8</v>
      </c>
      <c r="E98" s="250"/>
      <c r="F98" s="250"/>
      <c r="G98" s="155"/>
      <c r="H98" s="249" t="s">
        <v>8</v>
      </c>
      <c r="I98" s="250"/>
      <c r="J98" s="250"/>
    </row>
    <row r="99" spans="1:10" ht="21.65" customHeight="1" x14ac:dyDescent="0.3">
      <c r="A99" s="70"/>
      <c r="B99" s="70"/>
      <c r="C99" s="71" t="s">
        <v>10</v>
      </c>
      <c r="D99" s="156">
        <v>2023</v>
      </c>
      <c r="E99" s="157"/>
      <c r="F99" s="156">
        <v>2022</v>
      </c>
      <c r="G99" s="157"/>
      <c r="H99" s="156">
        <v>2023</v>
      </c>
      <c r="I99" s="157"/>
      <c r="J99" s="156">
        <v>2022</v>
      </c>
    </row>
    <row r="100" spans="1:10" ht="21.75" customHeight="1" x14ac:dyDescent="0.3">
      <c r="A100" s="96" t="s">
        <v>96</v>
      </c>
      <c r="B100" s="96"/>
      <c r="D100" s="158"/>
      <c r="E100" s="158"/>
      <c r="F100" s="158"/>
      <c r="G100" s="158"/>
      <c r="H100" s="158"/>
      <c r="I100" s="158"/>
      <c r="J100" s="158"/>
    </row>
    <row r="101" spans="1:10" ht="21.75" customHeight="1" x14ac:dyDescent="0.3">
      <c r="A101" s="84" t="s">
        <v>97</v>
      </c>
      <c r="C101" s="71">
        <v>8</v>
      </c>
      <c r="D101" s="83">
        <v>294026990</v>
      </c>
      <c r="E101" s="158"/>
      <c r="F101" s="83">
        <v>294882771</v>
      </c>
      <c r="G101" s="158"/>
      <c r="H101" s="83">
        <v>13842936</v>
      </c>
      <c r="I101" s="158"/>
      <c r="J101" s="166">
        <v>13420210</v>
      </c>
    </row>
    <row r="102" spans="1:10" ht="21.75" customHeight="1" x14ac:dyDescent="0.3">
      <c r="A102" s="84" t="s">
        <v>98</v>
      </c>
      <c r="C102" s="71">
        <v>4</v>
      </c>
      <c r="D102" s="99">
        <v>2190409</v>
      </c>
      <c r="E102" s="158"/>
      <c r="F102" s="99">
        <v>2276174</v>
      </c>
      <c r="G102" s="158"/>
      <c r="H102" s="99">
        <v>0</v>
      </c>
      <c r="I102" s="126"/>
      <c r="J102" s="126">
        <v>8609069</v>
      </c>
    </row>
    <row r="103" spans="1:10" ht="21.75" customHeight="1" x14ac:dyDescent="0.3">
      <c r="A103" s="84" t="s">
        <v>99</v>
      </c>
      <c r="D103" s="99">
        <v>545625</v>
      </c>
      <c r="E103" s="158"/>
      <c r="F103" s="99">
        <v>380801</v>
      </c>
      <c r="G103" s="158"/>
      <c r="H103" s="99">
        <v>294843</v>
      </c>
      <c r="I103" s="158"/>
      <c r="J103" s="166">
        <v>301871</v>
      </c>
    </row>
    <row r="104" spans="1:10" ht="21.75" customHeight="1" x14ac:dyDescent="0.3">
      <c r="A104" s="84" t="s">
        <v>100</v>
      </c>
      <c r="D104" s="83">
        <v>12169</v>
      </c>
      <c r="E104" s="158"/>
      <c r="F104" s="83">
        <v>60124</v>
      </c>
      <c r="G104" s="158"/>
      <c r="H104" s="83">
        <v>5074599</v>
      </c>
      <c r="I104" s="158"/>
      <c r="J104" s="166">
        <v>14842932</v>
      </c>
    </row>
    <row r="105" spans="1:10" ht="21.65" customHeight="1" x14ac:dyDescent="0.3">
      <c r="A105" s="84" t="s">
        <v>101</v>
      </c>
      <c r="D105" s="126">
        <v>107829</v>
      </c>
      <c r="E105" s="126"/>
      <c r="F105" s="126">
        <v>0</v>
      </c>
      <c r="G105" s="158"/>
      <c r="H105" s="126">
        <v>250188</v>
      </c>
      <c r="I105" s="158"/>
      <c r="J105" s="126">
        <v>110434</v>
      </c>
    </row>
    <row r="106" spans="1:10" ht="21.75" customHeight="1" x14ac:dyDescent="0.3">
      <c r="A106" s="84" t="s">
        <v>102</v>
      </c>
      <c r="D106" s="126">
        <v>0</v>
      </c>
      <c r="E106" s="126"/>
      <c r="F106" s="126">
        <v>1429983</v>
      </c>
      <c r="G106" s="158"/>
      <c r="H106" s="126">
        <v>0</v>
      </c>
      <c r="I106" s="158"/>
      <c r="J106" s="126">
        <v>608201</v>
      </c>
    </row>
    <row r="107" spans="1:10" ht="21.75" customHeight="1" x14ac:dyDescent="0.3">
      <c r="A107" s="84" t="s">
        <v>103</v>
      </c>
      <c r="D107" s="245">
        <v>1838945</v>
      </c>
      <c r="E107" s="158"/>
      <c r="F107" s="163">
        <v>1649461</v>
      </c>
      <c r="G107" s="158"/>
      <c r="H107" s="166">
        <v>142620</v>
      </c>
      <c r="I107" s="158"/>
      <c r="J107" s="166">
        <v>143940</v>
      </c>
    </row>
    <row r="108" spans="1:10" ht="21.75" customHeight="1" x14ac:dyDescent="0.3">
      <c r="A108" s="70" t="s">
        <v>104</v>
      </c>
      <c r="B108" s="70"/>
      <c r="D108" s="161">
        <f>SUM(D101:D107)</f>
        <v>298721967</v>
      </c>
      <c r="E108" s="68"/>
      <c r="F108" s="161">
        <f>SUM(F101:F107)</f>
        <v>300679314</v>
      </c>
      <c r="G108" s="68"/>
      <c r="H108" s="161">
        <f>SUM(H101:H107)</f>
        <v>19605186</v>
      </c>
      <c r="I108" s="68"/>
      <c r="J108" s="161">
        <f>SUM(J101:J107)</f>
        <v>38036657</v>
      </c>
    </row>
    <row r="109" spans="1:10" ht="6.65" customHeight="1" x14ac:dyDescent="0.3">
      <c r="A109" s="70"/>
      <c r="B109" s="70"/>
      <c r="D109" s="158"/>
      <c r="E109" s="158"/>
      <c r="F109" s="158"/>
      <c r="G109" s="158"/>
      <c r="H109" s="158"/>
      <c r="I109" s="158"/>
      <c r="J109" s="158"/>
    </row>
    <row r="110" spans="1:10" ht="21.75" customHeight="1" x14ac:dyDescent="0.3">
      <c r="A110" s="96" t="s">
        <v>105</v>
      </c>
      <c r="B110" s="96"/>
      <c r="D110" s="158"/>
      <c r="E110" s="158"/>
      <c r="F110" s="158"/>
      <c r="G110" s="158"/>
      <c r="H110" s="158"/>
      <c r="I110" s="158"/>
      <c r="J110" s="158"/>
    </row>
    <row r="111" spans="1:10" ht="21.75" customHeight="1" x14ac:dyDescent="0.3">
      <c r="A111" s="84" t="s">
        <v>106</v>
      </c>
      <c r="D111" s="83">
        <v>261952623</v>
      </c>
      <c r="E111" s="158"/>
      <c r="F111" s="83">
        <v>254468051</v>
      </c>
      <c r="G111" s="158"/>
      <c r="H111" s="83">
        <v>12750113</v>
      </c>
      <c r="I111" s="158"/>
      <c r="J111" s="166">
        <v>12337889</v>
      </c>
    </row>
    <row r="112" spans="1:10" ht="21.75" customHeight="1" x14ac:dyDescent="0.3">
      <c r="A112" s="84" t="s">
        <v>107</v>
      </c>
      <c r="D112" s="83">
        <v>11242468</v>
      </c>
      <c r="E112" s="158"/>
      <c r="F112" s="83">
        <v>10593286</v>
      </c>
      <c r="G112" s="158"/>
      <c r="H112" s="83">
        <v>480811</v>
      </c>
      <c r="I112" s="158"/>
      <c r="J112" s="166">
        <v>430574</v>
      </c>
    </row>
    <row r="113" spans="1:10" ht="21.75" customHeight="1" x14ac:dyDescent="0.3">
      <c r="A113" s="84" t="s">
        <v>108</v>
      </c>
      <c r="D113" s="99">
        <v>15412694</v>
      </c>
      <c r="E113" s="158"/>
      <c r="F113" s="99">
        <v>15094485</v>
      </c>
      <c r="G113" s="158"/>
      <c r="H113" s="99">
        <v>1184240</v>
      </c>
      <c r="I113" s="158"/>
      <c r="J113" s="166">
        <v>1247097</v>
      </c>
    </row>
    <row r="114" spans="1:10" ht="21.75" customHeight="1" x14ac:dyDescent="0.3">
      <c r="A114" s="84" t="s">
        <v>365</v>
      </c>
      <c r="D114" s="160">
        <v>-1574204</v>
      </c>
      <c r="E114" s="158"/>
      <c r="F114" s="83">
        <v>-1827205</v>
      </c>
      <c r="G114" s="158"/>
      <c r="H114" s="160">
        <v>0</v>
      </c>
      <c r="I114" s="126"/>
      <c r="J114" s="126">
        <v>0</v>
      </c>
    </row>
    <row r="115" spans="1:10" ht="21.75" customHeight="1" x14ac:dyDescent="0.3">
      <c r="A115" s="84" t="s">
        <v>109</v>
      </c>
      <c r="C115" s="71">
        <v>3</v>
      </c>
      <c r="D115" s="160">
        <v>0</v>
      </c>
      <c r="E115" s="158"/>
      <c r="F115" s="160">
        <v>-5756</v>
      </c>
      <c r="G115" s="126"/>
      <c r="H115" s="160">
        <v>1500000</v>
      </c>
      <c r="I115" s="126"/>
      <c r="J115" s="160">
        <v>0</v>
      </c>
    </row>
    <row r="116" spans="1:10" ht="21.75" customHeight="1" x14ac:dyDescent="0.3">
      <c r="A116" s="84" t="s">
        <v>377</v>
      </c>
      <c r="D116" s="160">
        <v>0</v>
      </c>
      <c r="E116" s="158"/>
      <c r="F116" s="160">
        <v>249537</v>
      </c>
      <c r="G116" s="126"/>
      <c r="H116" s="160">
        <v>0</v>
      </c>
      <c r="I116" s="126"/>
      <c r="J116" s="160">
        <v>0</v>
      </c>
    </row>
    <row r="117" spans="1:10" ht="21.75" customHeight="1" x14ac:dyDescent="0.3">
      <c r="A117" s="84" t="s">
        <v>111</v>
      </c>
      <c r="D117" s="83">
        <v>1413520</v>
      </c>
      <c r="E117" s="158"/>
      <c r="F117" s="160">
        <v>1394961</v>
      </c>
      <c r="G117" s="126"/>
      <c r="H117" s="83">
        <v>14971</v>
      </c>
      <c r="I117" s="126"/>
      <c r="J117" s="160">
        <v>7232</v>
      </c>
    </row>
    <row r="118" spans="1:10" ht="21.75" customHeight="1" x14ac:dyDescent="0.3">
      <c r="A118" s="84" t="s">
        <v>112</v>
      </c>
      <c r="D118" s="99">
        <v>10812260</v>
      </c>
      <c r="E118" s="158"/>
      <c r="F118" s="163">
        <v>7434284</v>
      </c>
      <c r="G118" s="158"/>
      <c r="H118" s="99">
        <v>2612180</v>
      </c>
      <c r="I118" s="158"/>
      <c r="J118" s="167">
        <v>2549926</v>
      </c>
    </row>
    <row r="119" spans="1:10" ht="21.75" customHeight="1" x14ac:dyDescent="0.3">
      <c r="A119" s="70" t="s">
        <v>113</v>
      </c>
      <c r="B119" s="70"/>
      <c r="D119" s="161">
        <f>SUM(D111:D118)</f>
        <v>299259361</v>
      </c>
      <c r="E119" s="68"/>
      <c r="F119" s="161">
        <f>SUM(F111:F118)</f>
        <v>287401643</v>
      </c>
      <c r="G119" s="68"/>
      <c r="H119" s="161">
        <f>SUM(H111:H118)</f>
        <v>18542315</v>
      </c>
      <c r="I119" s="68"/>
      <c r="J119" s="161">
        <f>SUM(J111:J118)</f>
        <v>16572718</v>
      </c>
    </row>
    <row r="120" spans="1:10" ht="7.4" customHeight="1" x14ac:dyDescent="0.3">
      <c r="A120" s="70"/>
      <c r="B120" s="70"/>
      <c r="D120" s="158"/>
      <c r="E120" s="158"/>
      <c r="F120" s="158"/>
      <c r="G120" s="158"/>
      <c r="H120" s="158"/>
      <c r="I120" s="158"/>
      <c r="J120" s="158"/>
    </row>
    <row r="121" spans="1:10" ht="21.75" customHeight="1" x14ac:dyDescent="0.3">
      <c r="A121" s="84" t="s">
        <v>147</v>
      </c>
      <c r="B121" s="70"/>
      <c r="D121" s="158"/>
      <c r="E121" s="158"/>
      <c r="F121" s="158"/>
      <c r="G121" s="158"/>
      <c r="H121" s="158"/>
      <c r="I121" s="158"/>
      <c r="J121" s="158"/>
    </row>
    <row r="122" spans="1:10" ht="21.75" customHeight="1" x14ac:dyDescent="0.3">
      <c r="A122" s="84" t="s">
        <v>115</v>
      </c>
      <c r="B122" s="76"/>
      <c r="C122" s="71">
        <v>4</v>
      </c>
      <c r="D122" s="171">
        <v>-1980506</v>
      </c>
      <c r="E122" s="158"/>
      <c r="F122" s="171">
        <v>-1129252</v>
      </c>
      <c r="G122" s="158"/>
      <c r="H122" s="127">
        <v>0</v>
      </c>
      <c r="I122" s="126"/>
      <c r="J122" s="127">
        <v>0</v>
      </c>
    </row>
    <row r="123" spans="1:10" ht="21.75" customHeight="1" x14ac:dyDescent="0.3">
      <c r="A123" s="70" t="s">
        <v>116</v>
      </c>
      <c r="B123" s="70"/>
      <c r="C123" s="108"/>
      <c r="D123" s="67">
        <f>D108-D119+D122</f>
        <v>-2517900</v>
      </c>
      <c r="E123" s="68"/>
      <c r="F123" s="67">
        <f>F108-F119+F122</f>
        <v>12148419</v>
      </c>
      <c r="G123" s="68"/>
      <c r="H123" s="67">
        <f>H108-H119+H122</f>
        <v>1062871</v>
      </c>
      <c r="I123" s="68"/>
      <c r="J123" s="67">
        <f>J108-J119+J122</f>
        <v>21463939</v>
      </c>
    </row>
    <row r="124" spans="1:10" ht="21.75" customHeight="1" x14ac:dyDescent="0.3">
      <c r="A124" s="84" t="s">
        <v>117</v>
      </c>
      <c r="D124" s="163">
        <v>552436</v>
      </c>
      <c r="E124" s="158"/>
      <c r="F124" s="163">
        <v>4680516</v>
      </c>
      <c r="G124" s="158"/>
      <c r="H124" s="167">
        <v>-355076</v>
      </c>
      <c r="I124" s="158"/>
      <c r="J124" s="167">
        <v>1289885</v>
      </c>
    </row>
    <row r="125" spans="1:10" ht="21.75" customHeight="1" thickBot="1" x14ac:dyDescent="0.35">
      <c r="A125" s="70" t="s">
        <v>118</v>
      </c>
      <c r="B125" s="70"/>
      <c r="D125" s="164">
        <f>D123-D124</f>
        <v>-3070336</v>
      </c>
      <c r="E125" s="68"/>
      <c r="F125" s="164">
        <f>F123-F124</f>
        <v>7467903</v>
      </c>
      <c r="G125" s="68"/>
      <c r="H125" s="164">
        <f>H123-H124</f>
        <v>1417947</v>
      </c>
      <c r="I125" s="68"/>
      <c r="J125" s="164">
        <f>J123-J124</f>
        <v>20174054</v>
      </c>
    </row>
    <row r="126" spans="1:10" ht="6.65" customHeight="1" thickTop="1" x14ac:dyDescent="0.3">
      <c r="A126" s="70"/>
      <c r="B126" s="70"/>
      <c r="D126" s="158"/>
      <c r="E126" s="158"/>
      <c r="F126" s="158"/>
      <c r="G126" s="158"/>
      <c r="H126" s="158"/>
      <c r="I126" s="158"/>
      <c r="J126" s="158"/>
    </row>
    <row r="127" spans="1:10" ht="21.75" customHeight="1" x14ac:dyDescent="0.3">
      <c r="A127" s="70" t="s">
        <v>148</v>
      </c>
      <c r="D127" s="158"/>
      <c r="E127" s="158"/>
      <c r="F127" s="158"/>
      <c r="G127" s="158"/>
      <c r="H127" s="158"/>
      <c r="I127" s="158"/>
      <c r="J127" s="158"/>
    </row>
    <row r="128" spans="1:10" ht="21.75" customHeight="1" x14ac:dyDescent="0.3">
      <c r="A128" s="84" t="s">
        <v>120</v>
      </c>
      <c r="D128" s="166">
        <v>-3517513</v>
      </c>
      <c r="E128" s="158"/>
      <c r="F128" s="166">
        <v>7050161</v>
      </c>
      <c r="G128" s="158"/>
      <c r="H128" s="172">
        <v>1417947</v>
      </c>
      <c r="I128" s="158"/>
      <c r="J128" s="158">
        <v>20174054</v>
      </c>
    </row>
    <row r="129" spans="1:10" ht="21.75" customHeight="1" x14ac:dyDescent="0.3">
      <c r="A129" s="84" t="s">
        <v>121</v>
      </c>
      <c r="D129" s="173">
        <v>447177</v>
      </c>
      <c r="E129" s="158"/>
      <c r="F129" s="173">
        <v>417742</v>
      </c>
      <c r="G129" s="158"/>
      <c r="H129" s="127">
        <v>0</v>
      </c>
      <c r="I129" s="126"/>
      <c r="J129" s="127">
        <v>0</v>
      </c>
    </row>
    <row r="130" spans="1:10" ht="21.75" customHeight="1" thickBot="1" x14ac:dyDescent="0.35">
      <c r="A130" s="70" t="s">
        <v>118</v>
      </c>
      <c r="B130" s="70"/>
      <c r="D130" s="164">
        <f>SUM(D128:D129)</f>
        <v>-3070336</v>
      </c>
      <c r="E130" s="68"/>
      <c r="F130" s="164">
        <v>7467903</v>
      </c>
      <c r="G130" s="68"/>
      <c r="H130" s="164">
        <f>SUM(H128:H129)</f>
        <v>1417947</v>
      </c>
      <c r="I130" s="68"/>
      <c r="J130" s="165">
        <v>20174054</v>
      </c>
    </row>
    <row r="131" spans="1:10" ht="5.9" customHeight="1" thickTop="1" x14ac:dyDescent="0.3">
      <c r="A131" s="70"/>
      <c r="B131" s="70"/>
      <c r="D131" s="158"/>
      <c r="E131" s="158"/>
      <c r="F131" s="158"/>
      <c r="G131" s="158"/>
      <c r="H131" s="158"/>
      <c r="I131" s="158"/>
      <c r="J131" s="158"/>
    </row>
    <row r="132" spans="1:10" ht="21.75" customHeight="1" thickBot="1" x14ac:dyDescent="0.35">
      <c r="A132" s="75" t="s">
        <v>123</v>
      </c>
      <c r="B132" s="70"/>
      <c r="C132" s="71">
        <v>9</v>
      </c>
      <c r="D132" s="65">
        <v>-0.48</v>
      </c>
      <c r="E132" s="67"/>
      <c r="F132" s="65">
        <v>0.85</v>
      </c>
      <c r="G132" s="68"/>
      <c r="H132" s="66">
        <v>0.14000000000000001</v>
      </c>
      <c r="I132" s="67"/>
      <c r="J132" s="66">
        <v>2.37</v>
      </c>
    </row>
    <row r="133" spans="1:10" ht="21.75" customHeight="1" thickTop="1" x14ac:dyDescent="0.3">
      <c r="A133" s="69" t="s">
        <v>0</v>
      </c>
      <c r="B133" s="70"/>
      <c r="C133" s="70"/>
      <c r="D133" s="168"/>
      <c r="E133" s="168"/>
      <c r="F133" s="168"/>
    </row>
    <row r="134" spans="1:10" ht="21.75" customHeight="1" x14ac:dyDescent="0.3">
      <c r="A134" s="69" t="s">
        <v>1</v>
      </c>
      <c r="B134" s="70"/>
      <c r="C134" s="70"/>
      <c r="D134" s="168"/>
      <c r="E134" s="168"/>
      <c r="F134" s="168"/>
    </row>
    <row r="135" spans="1:10" ht="21.75" customHeight="1" x14ac:dyDescent="0.3">
      <c r="A135" s="204" t="s">
        <v>124</v>
      </c>
      <c r="B135" s="70"/>
      <c r="C135" s="114"/>
    </row>
    <row r="136" spans="1:10" ht="18" customHeight="1" x14ac:dyDescent="0.3">
      <c r="H136" s="153"/>
      <c r="I136" s="154"/>
      <c r="J136" s="79" t="s">
        <v>3</v>
      </c>
    </row>
    <row r="137" spans="1:10" ht="21.65" customHeight="1" x14ac:dyDescent="0.3">
      <c r="A137" s="75"/>
      <c r="B137" s="75"/>
      <c r="D137" s="251" t="s">
        <v>4</v>
      </c>
      <c r="E137" s="251"/>
      <c r="F137" s="251"/>
      <c r="G137" s="241"/>
      <c r="H137" s="251" t="s">
        <v>5</v>
      </c>
      <c r="I137" s="251"/>
      <c r="J137" s="251"/>
    </row>
    <row r="138" spans="1:10" ht="21.65" customHeight="1" x14ac:dyDescent="0.3">
      <c r="D138" s="252" t="s">
        <v>6</v>
      </c>
      <c r="E138" s="252"/>
      <c r="F138" s="252"/>
      <c r="G138" s="241"/>
      <c r="H138" s="252" t="s">
        <v>6</v>
      </c>
      <c r="I138" s="252"/>
      <c r="J138" s="252"/>
    </row>
    <row r="139" spans="1:10" ht="21.65" customHeight="1" x14ac:dyDescent="0.3">
      <c r="D139" s="253" t="s">
        <v>146</v>
      </c>
      <c r="E139" s="253"/>
      <c r="F139" s="253"/>
      <c r="G139" s="155"/>
      <c r="H139" s="253" t="s">
        <v>146</v>
      </c>
      <c r="I139" s="253"/>
      <c r="J139" s="253"/>
    </row>
    <row r="140" spans="1:10" ht="21.65" customHeight="1" x14ac:dyDescent="0.3">
      <c r="A140" s="70"/>
      <c r="B140" s="70"/>
      <c r="C140" s="76"/>
      <c r="D140" s="249" t="s">
        <v>8</v>
      </c>
      <c r="E140" s="250"/>
      <c r="F140" s="250"/>
      <c r="G140" s="155"/>
      <c r="H140" s="249" t="s">
        <v>8</v>
      </c>
      <c r="I140" s="250"/>
      <c r="J140" s="250"/>
    </row>
    <row r="141" spans="1:10" ht="21.65" customHeight="1" x14ac:dyDescent="0.3">
      <c r="A141" s="70"/>
      <c r="B141" s="70"/>
      <c r="C141" s="71" t="s">
        <v>10</v>
      </c>
      <c r="D141" s="156">
        <v>2023</v>
      </c>
      <c r="E141" s="157"/>
      <c r="F141" s="156">
        <v>2022</v>
      </c>
      <c r="G141" s="157"/>
      <c r="H141" s="156">
        <v>2023</v>
      </c>
      <c r="I141" s="157"/>
      <c r="J141" s="156">
        <v>2022</v>
      </c>
    </row>
    <row r="142" spans="1:10" ht="6" customHeight="1" x14ac:dyDescent="0.3">
      <c r="A142" s="96"/>
      <c r="B142" s="70"/>
      <c r="D142" s="174"/>
      <c r="E142" s="174"/>
      <c r="F142" s="174"/>
      <c r="G142" s="174"/>
      <c r="H142" s="174"/>
      <c r="I142" s="174"/>
      <c r="J142" s="174"/>
    </row>
    <row r="143" spans="1:10" ht="19.399999999999999" customHeight="1" x14ac:dyDescent="0.3">
      <c r="A143" s="70" t="s">
        <v>118</v>
      </c>
      <c r="D143" s="67">
        <f>D130</f>
        <v>-3070336</v>
      </c>
      <c r="E143" s="68"/>
      <c r="F143" s="67">
        <f>F130</f>
        <v>7467903</v>
      </c>
      <c r="G143" s="68"/>
      <c r="H143" s="67">
        <f>H130</f>
        <v>1417947</v>
      </c>
      <c r="I143" s="68"/>
      <c r="J143" s="67">
        <f>J130</f>
        <v>20174054</v>
      </c>
    </row>
    <row r="144" spans="1:10" ht="5.15" customHeight="1" x14ac:dyDescent="0.3">
      <c r="A144" s="70"/>
      <c r="D144" s="158"/>
      <c r="E144" s="158"/>
      <c r="F144" s="158"/>
      <c r="G144" s="158"/>
      <c r="H144" s="158"/>
      <c r="I144" s="158"/>
      <c r="J144" s="158"/>
    </row>
    <row r="145" spans="1:10" ht="20.25" customHeight="1" x14ac:dyDescent="0.3">
      <c r="A145" s="70" t="s">
        <v>125</v>
      </c>
      <c r="D145" s="158"/>
      <c r="E145" s="158"/>
      <c r="F145" s="158"/>
      <c r="G145" s="158"/>
      <c r="H145" s="158"/>
      <c r="I145" s="158"/>
      <c r="J145" s="158"/>
    </row>
    <row r="146" spans="1:10" ht="20.25" customHeight="1" x14ac:dyDescent="0.3">
      <c r="A146" s="96" t="s">
        <v>126</v>
      </c>
      <c r="D146" s="158"/>
      <c r="E146" s="158"/>
      <c r="F146" s="158"/>
      <c r="G146" s="158"/>
      <c r="H146" s="158"/>
      <c r="I146" s="158"/>
      <c r="J146" s="158"/>
    </row>
    <row r="147" spans="1:10" ht="20.25" customHeight="1" x14ac:dyDescent="0.3">
      <c r="A147" s="96" t="s">
        <v>149</v>
      </c>
      <c r="D147" s="158"/>
      <c r="E147" s="158"/>
      <c r="F147" s="158"/>
      <c r="G147" s="158"/>
      <c r="H147" s="158"/>
      <c r="I147" s="158"/>
      <c r="J147" s="158"/>
    </row>
    <row r="148" spans="1:10" ht="20.25" customHeight="1" x14ac:dyDescent="0.3">
      <c r="A148" s="76" t="s">
        <v>128</v>
      </c>
      <c r="D148" s="99">
        <v>-4902369</v>
      </c>
      <c r="E148" s="158"/>
      <c r="F148" s="99">
        <v>16847284</v>
      </c>
      <c r="G148" s="158"/>
      <c r="H148" s="126">
        <v>0</v>
      </c>
      <c r="I148" s="158"/>
      <c r="J148" s="126">
        <v>0</v>
      </c>
    </row>
    <row r="149" spans="1:10" ht="20.25" customHeight="1" x14ac:dyDescent="0.3">
      <c r="A149" s="76" t="s">
        <v>373</v>
      </c>
      <c r="D149" s="99"/>
      <c r="E149" s="158"/>
      <c r="F149" s="99"/>
      <c r="G149" s="158"/>
      <c r="H149" s="126"/>
      <c r="I149" s="158"/>
      <c r="J149" s="126"/>
    </row>
    <row r="150" spans="1:10" ht="20.25" customHeight="1" x14ac:dyDescent="0.3">
      <c r="A150" s="76" t="s">
        <v>352</v>
      </c>
      <c r="D150" s="99">
        <v>-28011</v>
      </c>
      <c r="E150" s="158"/>
      <c r="F150" s="126">
        <v>0</v>
      </c>
      <c r="G150" s="158"/>
      <c r="H150" s="126">
        <v>0</v>
      </c>
      <c r="I150" s="158"/>
      <c r="J150" s="126">
        <v>0</v>
      </c>
    </row>
    <row r="151" spans="1:10" ht="20.25" customHeight="1" x14ac:dyDescent="0.3">
      <c r="A151" s="76" t="s">
        <v>378</v>
      </c>
      <c r="B151" s="76"/>
      <c r="D151" s="99">
        <v>-259077</v>
      </c>
      <c r="E151" s="158"/>
      <c r="F151" s="99">
        <v>2253755</v>
      </c>
      <c r="G151" s="158"/>
      <c r="H151" s="126">
        <v>14470</v>
      </c>
      <c r="I151" s="158"/>
      <c r="J151" s="126">
        <v>60639</v>
      </c>
    </row>
    <row r="152" spans="1:10" ht="20.25" customHeight="1" x14ac:dyDescent="0.3">
      <c r="A152" s="84" t="s">
        <v>129</v>
      </c>
      <c r="B152" s="76"/>
      <c r="D152" s="76"/>
      <c r="E152" s="76"/>
      <c r="F152" s="76"/>
      <c r="G152" s="76"/>
      <c r="H152" s="76"/>
      <c r="I152" s="76"/>
      <c r="J152" s="76"/>
    </row>
    <row r="153" spans="1:10" ht="20.25" customHeight="1" x14ac:dyDescent="0.3">
      <c r="A153" s="84" t="s">
        <v>368</v>
      </c>
      <c r="B153" s="76"/>
      <c r="D153" s="99"/>
      <c r="E153" s="158"/>
    </row>
    <row r="154" spans="1:10" ht="20.25" customHeight="1" x14ac:dyDescent="0.3">
      <c r="A154" s="84" t="s">
        <v>150</v>
      </c>
      <c r="B154" s="76"/>
      <c r="C154" s="71">
        <v>4</v>
      </c>
      <c r="D154" s="99">
        <v>-1251243</v>
      </c>
      <c r="E154" s="158"/>
      <c r="F154" s="99">
        <v>698138</v>
      </c>
      <c r="G154" s="158"/>
      <c r="H154" s="126">
        <v>0</v>
      </c>
      <c r="I154" s="158"/>
      <c r="J154" s="126">
        <v>0</v>
      </c>
    </row>
    <row r="155" spans="1:10" ht="20.25" customHeight="1" x14ac:dyDescent="0.3">
      <c r="A155" s="84" t="s">
        <v>151</v>
      </c>
      <c r="D155" s="158"/>
      <c r="E155" s="158"/>
      <c r="F155" s="158"/>
      <c r="G155" s="158"/>
      <c r="H155" s="126"/>
      <c r="I155" s="158"/>
      <c r="J155" s="126"/>
    </row>
    <row r="156" spans="1:10" ht="20.25" customHeight="1" x14ac:dyDescent="0.3">
      <c r="A156" s="84" t="s">
        <v>149</v>
      </c>
      <c r="D156" s="163">
        <v>-80912</v>
      </c>
      <c r="E156" s="158"/>
      <c r="F156" s="163">
        <v>-21562</v>
      </c>
      <c r="G156" s="158"/>
      <c r="H156" s="127">
        <v>-2894</v>
      </c>
      <c r="I156" s="158"/>
      <c r="J156" s="127">
        <v>-12128</v>
      </c>
    </row>
    <row r="157" spans="1:10" ht="20.25" customHeight="1" x14ac:dyDescent="0.3">
      <c r="A157" s="106" t="s">
        <v>132</v>
      </c>
      <c r="D157" s="158"/>
      <c r="E157" s="158"/>
      <c r="F157" s="158"/>
      <c r="G157" s="158"/>
      <c r="H157" s="158"/>
      <c r="I157" s="158"/>
      <c r="J157" s="158"/>
    </row>
    <row r="158" spans="1:10" ht="20.25" customHeight="1" x14ac:dyDescent="0.3">
      <c r="A158" s="106" t="s">
        <v>149</v>
      </c>
      <c r="B158" s="76"/>
      <c r="C158" s="108"/>
      <c r="D158" s="125">
        <f>SUM(D148:D156)</f>
        <v>-6521612</v>
      </c>
      <c r="E158" s="67"/>
      <c r="F158" s="125">
        <f>SUM(F148:F156)</f>
        <v>19777615</v>
      </c>
      <c r="G158" s="68"/>
      <c r="H158" s="125">
        <f>SUM(H148:H156)</f>
        <v>11576</v>
      </c>
      <c r="I158" s="67"/>
      <c r="J158" s="125">
        <f>SUM(J148:J156)</f>
        <v>48511</v>
      </c>
    </row>
    <row r="159" spans="1:10" ht="12" customHeight="1" x14ac:dyDescent="0.3">
      <c r="A159" s="106"/>
      <c r="B159" s="76"/>
      <c r="C159" s="108"/>
      <c r="D159" s="67"/>
      <c r="E159" s="67"/>
      <c r="F159" s="67"/>
      <c r="G159" s="68"/>
      <c r="H159" s="67"/>
      <c r="I159" s="67"/>
      <c r="J159" s="67"/>
    </row>
    <row r="160" spans="1:10" ht="20.25" customHeight="1" x14ac:dyDescent="0.3">
      <c r="A160" s="96" t="s">
        <v>152</v>
      </c>
      <c r="D160" s="158"/>
      <c r="E160" s="158"/>
      <c r="F160" s="158"/>
      <c r="G160" s="158"/>
      <c r="H160" s="158"/>
      <c r="I160" s="158"/>
      <c r="J160" s="158"/>
    </row>
    <row r="161" spans="1:10" ht="20.25" customHeight="1" x14ac:dyDescent="0.3">
      <c r="A161" s="96" t="s">
        <v>149</v>
      </c>
      <c r="D161" s="158"/>
      <c r="E161" s="158"/>
      <c r="F161" s="158"/>
      <c r="G161" s="158"/>
      <c r="H161" s="158"/>
      <c r="I161" s="158"/>
      <c r="J161" s="158"/>
    </row>
    <row r="162" spans="1:10" ht="20.25" customHeight="1" x14ac:dyDescent="0.3">
      <c r="A162" s="84" t="s">
        <v>134</v>
      </c>
      <c r="D162" s="158"/>
      <c r="E162" s="158"/>
      <c r="F162" s="158"/>
      <c r="G162" s="158"/>
      <c r="H162" s="158"/>
      <c r="I162" s="158"/>
      <c r="J162" s="158"/>
    </row>
    <row r="163" spans="1:10" ht="20.25" customHeight="1" x14ac:dyDescent="0.3">
      <c r="A163" s="84" t="s">
        <v>153</v>
      </c>
      <c r="D163" s="99">
        <v>-897485</v>
      </c>
      <c r="E163" s="158"/>
      <c r="F163" s="99">
        <v>747899</v>
      </c>
      <c r="G163" s="158"/>
      <c r="H163" s="99">
        <v>40000</v>
      </c>
      <c r="I163" s="158"/>
      <c r="J163" s="126">
        <v>-17000</v>
      </c>
    </row>
    <row r="164" spans="1:10" ht="20.25" customHeight="1" x14ac:dyDescent="0.3">
      <c r="A164" s="84" t="s">
        <v>136</v>
      </c>
      <c r="B164" s="70"/>
      <c r="D164" s="99">
        <v>-5538</v>
      </c>
      <c r="E164" s="158"/>
      <c r="F164" s="99">
        <v>10147</v>
      </c>
      <c r="G164" s="158"/>
      <c r="H164" s="126">
        <v>0</v>
      </c>
      <c r="I164" s="158"/>
      <c r="J164" s="126">
        <v>0</v>
      </c>
    </row>
    <row r="165" spans="1:10" ht="20.25" customHeight="1" x14ac:dyDescent="0.3">
      <c r="A165" s="84" t="s">
        <v>137</v>
      </c>
      <c r="B165" s="70"/>
      <c r="D165" s="99">
        <v>192044</v>
      </c>
      <c r="E165" s="158"/>
      <c r="F165" s="99">
        <v>14161921</v>
      </c>
      <c r="G165" s="158"/>
      <c r="H165" s="126">
        <v>0</v>
      </c>
      <c r="I165" s="158"/>
      <c r="J165" s="126">
        <v>2793350</v>
      </c>
    </row>
    <row r="166" spans="1:10" ht="20.25" customHeight="1" x14ac:dyDescent="0.3">
      <c r="A166" s="84" t="s">
        <v>388</v>
      </c>
      <c r="B166" s="70"/>
      <c r="D166" s="99"/>
      <c r="E166" s="158"/>
      <c r="F166" s="99"/>
      <c r="G166" s="158"/>
      <c r="H166" s="99"/>
      <c r="I166" s="158"/>
      <c r="J166" s="126"/>
    </row>
    <row r="167" spans="1:10" ht="20.25" customHeight="1" x14ac:dyDescent="0.3">
      <c r="A167" s="84" t="s">
        <v>139</v>
      </c>
      <c r="B167" s="70"/>
      <c r="C167" s="71">
        <v>4</v>
      </c>
      <c r="D167" s="99">
        <v>326610</v>
      </c>
      <c r="E167" s="158"/>
      <c r="F167" s="99">
        <v>104735</v>
      </c>
      <c r="G167" s="158"/>
      <c r="H167" s="126">
        <v>0</v>
      </c>
      <c r="I167" s="158"/>
      <c r="J167" s="126">
        <v>0</v>
      </c>
    </row>
    <row r="168" spans="1:10" ht="20.25" customHeight="1" x14ac:dyDescent="0.3">
      <c r="A168" s="84" t="s">
        <v>140</v>
      </c>
      <c r="B168" s="70"/>
      <c r="D168" s="126"/>
      <c r="E168" s="158"/>
      <c r="F168" s="126"/>
      <c r="G168" s="158"/>
      <c r="H168" s="126"/>
      <c r="I168" s="158"/>
      <c r="J168" s="126"/>
    </row>
    <row r="169" spans="1:10" ht="20.25" customHeight="1" x14ac:dyDescent="0.3">
      <c r="A169" s="84" t="s">
        <v>127</v>
      </c>
      <c r="B169" s="70"/>
      <c r="D169" s="163">
        <v>20646</v>
      </c>
      <c r="E169" s="158"/>
      <c r="F169" s="163">
        <v>-2880347</v>
      </c>
      <c r="G169" s="158"/>
      <c r="H169" s="163">
        <v>-8000</v>
      </c>
      <c r="I169" s="158"/>
      <c r="J169" s="127">
        <v>-555270</v>
      </c>
    </row>
    <row r="170" spans="1:10" ht="20.25" customHeight="1" x14ac:dyDescent="0.3">
      <c r="A170" s="106" t="s">
        <v>141</v>
      </c>
      <c r="B170" s="70"/>
      <c r="D170" s="158"/>
      <c r="E170" s="158"/>
      <c r="F170" s="158"/>
      <c r="G170" s="158"/>
      <c r="H170" s="158"/>
      <c r="I170" s="158"/>
      <c r="J170" s="158"/>
    </row>
    <row r="171" spans="1:10" ht="20.25" customHeight="1" x14ac:dyDescent="0.3">
      <c r="A171" s="106" t="s">
        <v>127</v>
      </c>
      <c r="B171" s="70"/>
      <c r="D171" s="125">
        <f>SUM(D162:D169)</f>
        <v>-363723</v>
      </c>
      <c r="E171" s="68"/>
      <c r="F171" s="125">
        <f>SUM(F162:F169)</f>
        <v>12144355</v>
      </c>
      <c r="G171" s="68"/>
      <c r="H171" s="125">
        <f>SUM(H162:H169)</f>
        <v>32000</v>
      </c>
      <c r="I171" s="67"/>
      <c r="J171" s="125">
        <f>SUM(J162:J169)</f>
        <v>2221080</v>
      </c>
    </row>
    <row r="172" spans="1:10" ht="20.25" customHeight="1" x14ac:dyDescent="0.3">
      <c r="A172" s="70" t="s">
        <v>142</v>
      </c>
      <c r="B172" s="70"/>
      <c r="D172" s="158"/>
      <c r="E172" s="158"/>
      <c r="F172" s="158"/>
      <c r="G172" s="158"/>
      <c r="H172" s="158"/>
      <c r="I172" s="158"/>
      <c r="J172" s="158"/>
    </row>
    <row r="173" spans="1:10" ht="20.25" customHeight="1" x14ac:dyDescent="0.3">
      <c r="A173" s="70" t="s">
        <v>143</v>
      </c>
      <c r="B173" s="70"/>
      <c r="D173" s="125">
        <f>D158+D171</f>
        <v>-6885335</v>
      </c>
      <c r="E173" s="68"/>
      <c r="F173" s="125">
        <f>F158+F171</f>
        <v>31921970</v>
      </c>
      <c r="G173" s="68"/>
      <c r="H173" s="125">
        <f>H158+H171</f>
        <v>43576</v>
      </c>
      <c r="I173" s="67"/>
      <c r="J173" s="125">
        <f>J158+J171</f>
        <v>2269591</v>
      </c>
    </row>
    <row r="174" spans="1:10" ht="20.25" customHeight="1" thickBot="1" x14ac:dyDescent="0.35">
      <c r="A174" s="70" t="s">
        <v>144</v>
      </c>
      <c r="D174" s="170">
        <f>D143+D173</f>
        <v>-9955671</v>
      </c>
      <c r="E174" s="68"/>
      <c r="F174" s="170">
        <f>F143+F173</f>
        <v>39389873</v>
      </c>
      <c r="G174" s="68"/>
      <c r="H174" s="170">
        <f>H143+H173</f>
        <v>1461523</v>
      </c>
      <c r="I174" s="68"/>
      <c r="J174" s="170">
        <f>J143+J173</f>
        <v>22443645</v>
      </c>
    </row>
    <row r="175" spans="1:10" ht="10.4" customHeight="1" thickTop="1" x14ac:dyDescent="0.3">
      <c r="A175" s="70"/>
      <c r="D175" s="158"/>
      <c r="E175" s="158"/>
      <c r="F175" s="158"/>
      <c r="G175" s="158"/>
      <c r="H175" s="158"/>
      <c r="I175" s="158"/>
      <c r="J175" s="158"/>
    </row>
    <row r="176" spans="1:10" ht="20.25" customHeight="1" x14ac:dyDescent="0.3">
      <c r="A176" s="70" t="s">
        <v>145</v>
      </c>
      <c r="B176" s="70"/>
      <c r="D176" s="158"/>
      <c r="E176" s="158"/>
      <c r="F176" s="158"/>
      <c r="G176" s="158"/>
      <c r="H176" s="158"/>
      <c r="I176" s="158"/>
      <c r="J176" s="158"/>
    </row>
    <row r="177" spans="1:10" ht="20.25" customHeight="1" x14ac:dyDescent="0.3">
      <c r="A177" s="84" t="s">
        <v>120</v>
      </c>
      <c r="D177" s="99">
        <v>-10616692</v>
      </c>
      <c r="E177" s="158"/>
      <c r="F177" s="99">
        <v>37526920</v>
      </c>
      <c r="G177" s="158"/>
      <c r="H177" s="126">
        <v>1461523</v>
      </c>
      <c r="I177" s="158"/>
      <c r="J177" s="126">
        <v>22443645</v>
      </c>
    </row>
    <row r="178" spans="1:10" ht="20.25" customHeight="1" x14ac:dyDescent="0.3">
      <c r="A178" s="84" t="s">
        <v>121</v>
      </c>
      <c r="B178" s="70"/>
      <c r="D178" s="127">
        <v>661021</v>
      </c>
      <c r="E178" s="158"/>
      <c r="F178" s="127">
        <v>1862953</v>
      </c>
      <c r="G178" s="158"/>
      <c r="H178" s="127">
        <v>0</v>
      </c>
      <c r="I178" s="158"/>
      <c r="J178" s="127">
        <v>0</v>
      </c>
    </row>
    <row r="179" spans="1:10" ht="20.25" customHeight="1" thickBot="1" x14ac:dyDescent="0.35">
      <c r="A179" s="70" t="s">
        <v>144</v>
      </c>
      <c r="D179" s="170">
        <f>SUM(D177:D178)</f>
        <v>-9955671</v>
      </c>
      <c r="E179" s="68"/>
      <c r="F179" s="170">
        <f>SUM(F177:F178)</f>
        <v>39389873</v>
      </c>
      <c r="G179" s="68"/>
      <c r="H179" s="170">
        <f>SUM(H177:H178)</f>
        <v>1461523</v>
      </c>
      <c r="I179" s="68"/>
      <c r="J179" s="170">
        <f>SUM(J177:J178)</f>
        <v>22443645</v>
      </c>
    </row>
    <row r="180" spans="1:10" ht="21.75" customHeight="1" thickTop="1" x14ac:dyDescent="0.3"/>
  </sheetData>
  <mergeCells count="32">
    <mergeCell ref="D5:F5"/>
    <mergeCell ref="H5:J5"/>
    <mergeCell ref="D6:F6"/>
    <mergeCell ref="H6:J6"/>
    <mergeCell ref="D7:F7"/>
    <mergeCell ref="H7:J7"/>
    <mergeCell ref="D8:F8"/>
    <mergeCell ref="H8:J8"/>
    <mergeCell ref="D47:F47"/>
    <mergeCell ref="H47:J47"/>
    <mergeCell ref="D48:F48"/>
    <mergeCell ref="H48:J48"/>
    <mergeCell ref="D49:F49"/>
    <mergeCell ref="H49:J49"/>
    <mergeCell ref="D50:F50"/>
    <mergeCell ref="H50:J50"/>
    <mergeCell ref="D95:F95"/>
    <mergeCell ref="H95:J95"/>
    <mergeCell ref="D96:F96"/>
    <mergeCell ref="H96:J96"/>
    <mergeCell ref="D97:F97"/>
    <mergeCell ref="H97:J97"/>
    <mergeCell ref="D98:F98"/>
    <mergeCell ref="H98:J98"/>
    <mergeCell ref="D140:F140"/>
    <mergeCell ref="H140:J140"/>
    <mergeCell ref="D137:F137"/>
    <mergeCell ref="H137:J137"/>
    <mergeCell ref="D138:F138"/>
    <mergeCell ref="H138:J138"/>
    <mergeCell ref="D139:F139"/>
    <mergeCell ref="H139:J139"/>
  </mergeCells>
  <pageMargins left="0.8" right="0.8" top="0.48" bottom="0.5" header="0.5" footer="0.5"/>
  <pageSetup paperSize="9" scale="76" firstPageNumber="6" fitToHeight="4" orientation="portrait" useFirstPageNumber="1" r:id="rId1"/>
  <headerFooter>
    <oddFooter>&amp;L 
  The accompanying notes form an integral part of the interim financial statements.
&amp;C&amp;P</oddFooter>
  </headerFooter>
  <rowBreaks count="3" manualBreakCount="3">
    <brk id="42" max="16383" man="1"/>
    <brk id="90" max="16383" man="1"/>
    <brk id="132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view="pageBreakPreview" topLeftCell="B16" zoomScale="55" zoomScaleNormal="50" zoomScaleSheetLayoutView="55" workbookViewId="0">
      <selection activeCell="F45" sqref="F45"/>
    </sheetView>
  </sheetViews>
  <sheetFormatPr defaultColWidth="8.54296875" defaultRowHeight="14" x14ac:dyDescent="0.3"/>
  <cols>
    <col min="1" max="1" width="49.54296875" style="76" customWidth="1"/>
    <col min="2" max="2" width="8.54296875" style="76"/>
    <col min="3" max="3" width="11.90625" style="76" customWidth="1"/>
    <col min="4" max="4" width="1" style="76" customWidth="1"/>
    <col min="5" max="5" width="15.54296875" style="76" bestFit="1" customWidth="1"/>
    <col min="6" max="6" width="1" style="76" customWidth="1"/>
    <col min="7" max="7" width="10.90625" style="76" customWidth="1"/>
    <col min="8" max="8" width="1" style="76" customWidth="1"/>
    <col min="9" max="9" width="18.08984375" style="76" customWidth="1"/>
    <col min="10" max="10" width="1" style="76" customWidth="1"/>
    <col min="11" max="11" width="14.453125" style="76" bestFit="1" customWidth="1"/>
    <col min="12" max="12" width="1" style="76" customWidth="1"/>
    <col min="13" max="13" width="9.36328125" style="76" customWidth="1"/>
    <col min="14" max="14" width="1" style="76" customWidth="1"/>
    <col min="15" max="15" width="15.453125" style="76" bestFit="1" customWidth="1"/>
    <col min="16" max="16" width="1" style="76" customWidth="1"/>
    <col min="17" max="17" width="15.453125" style="76" bestFit="1" customWidth="1"/>
    <col min="18" max="18" width="1" style="76" customWidth="1"/>
    <col min="19" max="19" width="14.453125" style="76" bestFit="1" customWidth="1"/>
    <col min="20" max="20" width="1" style="76" customWidth="1"/>
    <col min="21" max="21" width="11.54296875" style="76" bestFit="1" customWidth="1"/>
    <col min="22" max="22" width="1" style="76" customWidth="1"/>
    <col min="23" max="23" width="15.54296875" style="76" bestFit="1" customWidth="1"/>
    <col min="24" max="24" width="1" style="76" customWidth="1"/>
    <col min="25" max="25" width="12.453125" style="76" bestFit="1" customWidth="1"/>
    <col min="26" max="26" width="1" style="76" customWidth="1"/>
    <col min="27" max="27" width="15.453125" style="76" bestFit="1" customWidth="1"/>
    <col min="28" max="28" width="1" style="76" customWidth="1"/>
    <col min="29" max="29" width="14" style="76" customWidth="1"/>
    <col min="30" max="30" width="1" style="76" customWidth="1"/>
    <col min="31" max="31" width="11.54296875" style="76" bestFit="1" customWidth="1"/>
    <col min="32" max="32" width="1" style="76" customWidth="1"/>
    <col min="33" max="33" width="18.54296875" style="76" bestFit="1" customWidth="1"/>
    <col min="34" max="34" width="1" style="76" customWidth="1"/>
    <col min="35" max="35" width="15.453125" style="76" bestFit="1" customWidth="1"/>
    <col min="36" max="36" width="1" style="76" customWidth="1"/>
    <col min="37" max="37" width="13.453125" style="76" customWidth="1"/>
    <col min="38" max="16384" width="8.54296875" style="76"/>
  </cols>
  <sheetData>
    <row r="1" spans="1:37" ht="17.5" x14ac:dyDescent="0.3">
      <c r="A1" s="115" t="s">
        <v>154</v>
      </c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</row>
    <row r="2" spans="1:37" ht="17.5" x14ac:dyDescent="0.3">
      <c r="A2" s="115" t="s">
        <v>155</v>
      </c>
      <c r="B2" s="128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</row>
    <row r="3" spans="1:37" ht="15.5" x14ac:dyDescent="0.3">
      <c r="A3" s="118" t="s">
        <v>156</v>
      </c>
      <c r="B3" s="131"/>
      <c r="C3" s="132"/>
      <c r="D3" s="132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2"/>
      <c r="P3" s="132"/>
      <c r="Q3" s="130"/>
      <c r="R3" s="130"/>
      <c r="S3" s="132"/>
      <c r="T3" s="130"/>
      <c r="U3" s="130"/>
      <c r="V3" s="130"/>
      <c r="W3" s="132"/>
      <c r="X3" s="132"/>
      <c r="Y3" s="132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spans="1:37" ht="15.5" x14ac:dyDescent="0.3">
      <c r="A4" s="132"/>
      <c r="B4" s="133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79" t="s">
        <v>3</v>
      </c>
    </row>
    <row r="5" spans="1:37" x14ac:dyDescent="0.3">
      <c r="A5" s="78"/>
      <c r="B5" s="133"/>
      <c r="C5" s="256" t="s">
        <v>157</v>
      </c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</row>
    <row r="6" spans="1:37" x14ac:dyDescent="0.3">
      <c r="A6" s="78"/>
      <c r="B6" s="134"/>
      <c r="C6" s="243"/>
      <c r="D6" s="243"/>
      <c r="E6" s="243"/>
      <c r="F6" s="243"/>
      <c r="G6" s="243"/>
      <c r="H6" s="243"/>
      <c r="I6" s="242"/>
      <c r="J6" s="243"/>
      <c r="K6" s="243"/>
      <c r="L6" s="243"/>
      <c r="M6" s="243"/>
      <c r="N6" s="243"/>
      <c r="O6" s="243"/>
      <c r="P6" s="243"/>
      <c r="Q6" s="243"/>
      <c r="R6" s="243"/>
      <c r="S6" s="254" t="s">
        <v>158</v>
      </c>
      <c r="T6" s="255"/>
      <c r="U6" s="255"/>
      <c r="V6" s="255"/>
      <c r="W6" s="255"/>
      <c r="X6" s="255"/>
      <c r="Y6" s="255"/>
      <c r="Z6" s="255"/>
      <c r="AA6" s="255"/>
      <c r="AB6" s="243"/>
      <c r="AC6" s="243"/>
      <c r="AD6" s="243"/>
      <c r="AE6" s="243"/>
      <c r="AF6" s="243"/>
      <c r="AG6" s="243"/>
      <c r="AH6" s="243"/>
      <c r="AI6" s="243"/>
      <c r="AJ6" s="243"/>
      <c r="AK6" s="243"/>
    </row>
    <row r="7" spans="1:37" x14ac:dyDescent="0.3">
      <c r="A7" s="78"/>
      <c r="B7" s="134"/>
      <c r="C7" s="243"/>
      <c r="D7" s="243"/>
      <c r="E7" s="243"/>
      <c r="F7" s="243"/>
      <c r="G7" s="243"/>
      <c r="H7" s="243"/>
      <c r="I7" s="242"/>
      <c r="J7" s="243"/>
      <c r="K7" s="243"/>
      <c r="L7" s="243"/>
      <c r="M7" s="243"/>
      <c r="N7" s="243"/>
      <c r="O7" s="243"/>
      <c r="P7" s="243"/>
      <c r="Q7" s="243"/>
      <c r="R7" s="243"/>
      <c r="S7" s="242"/>
      <c r="T7" s="82"/>
      <c r="U7" s="82"/>
      <c r="V7" s="82"/>
      <c r="W7" s="242" t="s">
        <v>159</v>
      </c>
      <c r="X7" s="82"/>
      <c r="Y7" s="82"/>
      <c r="Z7" s="82"/>
      <c r="AA7" s="82"/>
      <c r="AB7" s="243"/>
      <c r="AC7" s="243"/>
      <c r="AD7" s="243"/>
      <c r="AE7" s="243"/>
      <c r="AF7" s="243"/>
      <c r="AG7" s="243"/>
      <c r="AH7" s="243"/>
      <c r="AI7" s="243"/>
      <c r="AJ7" s="243"/>
      <c r="AK7" s="243"/>
    </row>
    <row r="8" spans="1:37" x14ac:dyDescent="0.3">
      <c r="A8" s="78"/>
      <c r="B8" s="134"/>
      <c r="C8" s="243"/>
      <c r="D8" s="243"/>
      <c r="E8" s="243"/>
      <c r="F8" s="243"/>
      <c r="G8" s="243"/>
      <c r="H8" s="243"/>
      <c r="I8" s="242"/>
      <c r="J8" s="243"/>
      <c r="K8" s="243"/>
      <c r="L8" s="243"/>
      <c r="M8" s="243"/>
      <c r="N8" s="243"/>
      <c r="O8" s="243"/>
      <c r="P8" s="243"/>
      <c r="Q8" s="243"/>
      <c r="R8" s="243"/>
      <c r="S8" s="242"/>
      <c r="T8" s="82"/>
      <c r="U8" s="82"/>
      <c r="V8" s="82"/>
      <c r="W8" s="242" t="s">
        <v>160</v>
      </c>
      <c r="X8" s="82"/>
      <c r="Y8" s="82"/>
      <c r="Z8" s="82"/>
      <c r="AA8" s="82"/>
      <c r="AB8" s="243"/>
      <c r="AC8" s="243"/>
      <c r="AD8" s="243"/>
      <c r="AE8" s="243"/>
      <c r="AF8" s="243"/>
      <c r="AG8" s="243"/>
      <c r="AH8" s="243"/>
      <c r="AI8" s="243"/>
      <c r="AJ8" s="243"/>
      <c r="AK8" s="243"/>
    </row>
    <row r="9" spans="1:37" x14ac:dyDescent="0.3">
      <c r="A9" s="78"/>
      <c r="B9" s="134"/>
      <c r="C9" s="243"/>
      <c r="D9" s="243"/>
      <c r="E9" s="243"/>
      <c r="F9" s="243"/>
      <c r="G9" s="243"/>
      <c r="H9" s="243"/>
      <c r="I9" s="242" t="s">
        <v>349</v>
      </c>
      <c r="J9" s="243"/>
      <c r="K9" s="243"/>
      <c r="L9" s="243"/>
      <c r="M9" s="243"/>
      <c r="N9" s="243"/>
      <c r="O9" s="243"/>
      <c r="P9" s="243"/>
      <c r="Q9" s="243"/>
      <c r="R9" s="243"/>
      <c r="S9" s="242"/>
      <c r="T9" s="82"/>
      <c r="W9" s="242" t="s">
        <v>161</v>
      </c>
      <c r="X9" s="82"/>
      <c r="Y9" s="82"/>
      <c r="Z9" s="82"/>
      <c r="AA9" s="82"/>
      <c r="AB9" s="243"/>
      <c r="AC9" s="243"/>
      <c r="AD9" s="243"/>
      <c r="AE9" s="243"/>
      <c r="AF9" s="243"/>
      <c r="AG9" s="243"/>
      <c r="AH9" s="243"/>
      <c r="AI9" s="243"/>
      <c r="AJ9" s="243"/>
      <c r="AK9" s="243"/>
    </row>
    <row r="10" spans="1:37" x14ac:dyDescent="0.3">
      <c r="A10" s="78"/>
      <c r="B10" s="134"/>
      <c r="C10" s="78"/>
      <c r="D10" s="78"/>
      <c r="E10" s="82"/>
      <c r="F10" s="82"/>
      <c r="G10" s="82"/>
      <c r="H10" s="82"/>
      <c r="I10" s="242" t="s">
        <v>348</v>
      </c>
      <c r="J10" s="82"/>
      <c r="K10" s="242"/>
      <c r="L10" s="82"/>
      <c r="M10" s="82"/>
      <c r="N10" s="82"/>
      <c r="O10" s="78"/>
      <c r="P10" s="78"/>
      <c r="Q10" s="78"/>
      <c r="R10" s="82"/>
      <c r="S10" s="242" t="s">
        <v>162</v>
      </c>
      <c r="T10" s="78"/>
      <c r="U10" s="242" t="s">
        <v>162</v>
      </c>
      <c r="V10" s="242"/>
      <c r="W10" s="242" t="s">
        <v>163</v>
      </c>
      <c r="X10" s="242"/>
      <c r="Y10" s="242" t="s">
        <v>164</v>
      </c>
      <c r="Z10" s="82"/>
      <c r="AA10" s="82" t="s">
        <v>165</v>
      </c>
      <c r="AB10" s="78"/>
      <c r="AC10" s="135"/>
      <c r="AD10" s="78"/>
      <c r="AE10" s="242"/>
      <c r="AF10" s="78"/>
      <c r="AG10" s="135" t="s">
        <v>166</v>
      </c>
      <c r="AH10" s="82"/>
      <c r="AI10" s="82"/>
      <c r="AJ10" s="82"/>
      <c r="AK10" s="78"/>
    </row>
    <row r="11" spans="1:37" x14ac:dyDescent="0.3">
      <c r="A11" s="78"/>
      <c r="B11" s="71"/>
      <c r="C11" s="82" t="s">
        <v>167</v>
      </c>
      <c r="D11" s="82"/>
      <c r="E11" s="242" t="s">
        <v>168</v>
      </c>
      <c r="F11" s="82"/>
      <c r="G11" s="78"/>
      <c r="H11" s="82"/>
      <c r="I11" s="242" t="s">
        <v>169</v>
      </c>
      <c r="J11" s="82"/>
      <c r="K11" s="242" t="s">
        <v>350</v>
      </c>
      <c r="L11" s="82"/>
      <c r="M11" s="78"/>
      <c r="N11" s="82"/>
      <c r="O11" s="82" t="s">
        <v>171</v>
      </c>
      <c r="P11" s="78"/>
      <c r="Q11" s="82"/>
      <c r="R11" s="82"/>
      <c r="S11" s="242" t="s">
        <v>172</v>
      </c>
      <c r="T11" s="82"/>
      <c r="U11" s="242" t="s">
        <v>172</v>
      </c>
      <c r="V11" s="242"/>
      <c r="W11" s="242" t="s">
        <v>173</v>
      </c>
      <c r="X11" s="242"/>
      <c r="Y11" s="242" t="s">
        <v>174</v>
      </c>
      <c r="Z11" s="82"/>
      <c r="AA11" s="242" t="s">
        <v>175</v>
      </c>
      <c r="AB11" s="78"/>
      <c r="AC11" s="135"/>
      <c r="AD11" s="78"/>
      <c r="AE11" s="242" t="s">
        <v>176</v>
      </c>
      <c r="AF11" s="78"/>
      <c r="AG11" s="135" t="s">
        <v>177</v>
      </c>
      <c r="AH11" s="82"/>
      <c r="AI11" s="242" t="s">
        <v>178</v>
      </c>
      <c r="AJ11" s="82"/>
      <c r="AK11" s="82" t="s">
        <v>179</v>
      </c>
    </row>
    <row r="12" spans="1:37" x14ac:dyDescent="0.3">
      <c r="A12" s="78"/>
      <c r="B12" s="71"/>
      <c r="C12" s="242" t="s">
        <v>180</v>
      </c>
      <c r="D12" s="82"/>
      <c r="E12" s="242" t="s">
        <v>181</v>
      </c>
      <c r="F12" s="82"/>
      <c r="G12" s="242" t="s">
        <v>182</v>
      </c>
      <c r="H12" s="82"/>
      <c r="I12" s="242" t="s">
        <v>183</v>
      </c>
      <c r="J12" s="82"/>
      <c r="K12" s="242" t="s">
        <v>184</v>
      </c>
      <c r="L12" s="82"/>
      <c r="M12" s="82" t="s">
        <v>185</v>
      </c>
      <c r="N12" s="82"/>
      <c r="O12" s="82" t="s">
        <v>186</v>
      </c>
      <c r="P12" s="78"/>
      <c r="Q12" s="82" t="s">
        <v>187</v>
      </c>
      <c r="R12" s="82"/>
      <c r="S12" s="242" t="s">
        <v>188</v>
      </c>
      <c r="T12" s="82"/>
      <c r="U12" s="242" t="s">
        <v>189</v>
      </c>
      <c r="V12" s="242"/>
      <c r="W12" s="242" t="s">
        <v>190</v>
      </c>
      <c r="X12" s="242"/>
      <c r="Y12" s="242" t="s">
        <v>191</v>
      </c>
      <c r="Z12" s="82"/>
      <c r="AA12" s="82" t="s">
        <v>192</v>
      </c>
      <c r="AB12" s="82"/>
      <c r="AC12" s="242"/>
      <c r="AD12" s="82"/>
      <c r="AE12" s="242" t="s">
        <v>193</v>
      </c>
      <c r="AF12" s="82"/>
      <c r="AG12" s="242" t="s">
        <v>194</v>
      </c>
      <c r="AH12" s="82"/>
      <c r="AI12" s="82" t="s">
        <v>195</v>
      </c>
      <c r="AJ12" s="82"/>
      <c r="AK12" s="242" t="s">
        <v>196</v>
      </c>
    </row>
    <row r="13" spans="1:37" x14ac:dyDescent="0.3">
      <c r="A13" s="78"/>
      <c r="B13" s="71"/>
      <c r="C13" s="136" t="s">
        <v>197</v>
      </c>
      <c r="D13" s="82"/>
      <c r="E13" s="136" t="s">
        <v>198</v>
      </c>
      <c r="F13" s="82"/>
      <c r="G13" s="81" t="s">
        <v>199</v>
      </c>
      <c r="H13" s="82"/>
      <c r="I13" s="81" t="s">
        <v>200</v>
      </c>
      <c r="J13" s="82"/>
      <c r="K13" s="81" t="s">
        <v>201</v>
      </c>
      <c r="L13" s="82"/>
      <c r="M13" s="136" t="s">
        <v>202</v>
      </c>
      <c r="N13" s="82"/>
      <c r="O13" s="136" t="s">
        <v>203</v>
      </c>
      <c r="P13" s="78"/>
      <c r="Q13" s="136" t="s">
        <v>198</v>
      </c>
      <c r="R13" s="82"/>
      <c r="S13" s="81" t="s">
        <v>204</v>
      </c>
      <c r="T13" s="82"/>
      <c r="U13" s="136" t="s">
        <v>205</v>
      </c>
      <c r="V13" s="82"/>
      <c r="W13" s="81" t="s">
        <v>206</v>
      </c>
      <c r="X13" s="242"/>
      <c r="Y13" s="81" t="s">
        <v>207</v>
      </c>
      <c r="Z13" s="82"/>
      <c r="AA13" s="81" t="s">
        <v>208</v>
      </c>
      <c r="AB13" s="82"/>
      <c r="AC13" s="81" t="s">
        <v>87</v>
      </c>
      <c r="AD13" s="82"/>
      <c r="AE13" s="81" t="s">
        <v>209</v>
      </c>
      <c r="AF13" s="82"/>
      <c r="AG13" s="81" t="s">
        <v>210</v>
      </c>
      <c r="AH13" s="78"/>
      <c r="AI13" s="136" t="s">
        <v>211</v>
      </c>
      <c r="AJ13" s="78"/>
      <c r="AK13" s="136" t="s">
        <v>208</v>
      </c>
    </row>
    <row r="14" spans="1:37" x14ac:dyDescent="0.3">
      <c r="B14" s="108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</row>
    <row r="15" spans="1:37" ht="18" customHeight="1" x14ac:dyDescent="0.3">
      <c r="A15" s="75" t="s">
        <v>212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8"/>
      <c r="AK15" s="78"/>
    </row>
    <row r="16" spans="1:37" ht="18" customHeight="1" x14ac:dyDescent="0.3">
      <c r="A16" s="75" t="s">
        <v>213</v>
      </c>
      <c r="B16" s="71"/>
      <c r="C16" s="146">
        <v>8611242</v>
      </c>
      <c r="D16" s="140"/>
      <c r="E16" s="146">
        <v>57298909</v>
      </c>
      <c r="F16" s="140"/>
      <c r="G16" s="146">
        <v>3582872</v>
      </c>
      <c r="H16" s="140"/>
      <c r="I16" s="146">
        <v>5458941</v>
      </c>
      <c r="J16" s="140"/>
      <c r="K16" s="146">
        <v>-9917</v>
      </c>
      <c r="L16" s="140"/>
      <c r="M16" s="146">
        <v>929166</v>
      </c>
      <c r="N16" s="140"/>
      <c r="O16" s="146">
        <v>128763610</v>
      </c>
      <c r="P16" s="140"/>
      <c r="Q16" s="146">
        <v>-10332356</v>
      </c>
      <c r="R16" s="140"/>
      <c r="S16" s="146">
        <v>23538601</v>
      </c>
      <c r="T16" s="140"/>
      <c r="U16" s="146">
        <v>-227445</v>
      </c>
      <c r="V16" s="146"/>
      <c r="W16" s="146">
        <v>2746664</v>
      </c>
      <c r="X16" s="146"/>
      <c r="Y16" s="146">
        <v>-18058126</v>
      </c>
      <c r="Z16" s="140"/>
      <c r="AA16" s="146">
        <v>7999694</v>
      </c>
      <c r="AB16" s="140"/>
      <c r="AC16" s="10">
        <f>SUM(C16:Q16,AA16)</f>
        <v>202302161</v>
      </c>
      <c r="AD16" s="140"/>
      <c r="AE16" s="146">
        <v>15000000</v>
      </c>
      <c r="AF16" s="140"/>
      <c r="AG16" s="146">
        <f>SUM(AC16,AE16)</f>
        <v>217302161</v>
      </c>
      <c r="AH16" s="140"/>
      <c r="AI16" s="146">
        <v>72049528</v>
      </c>
      <c r="AJ16" s="140"/>
      <c r="AK16" s="146">
        <f>SUM(AG16,AI16)</f>
        <v>289351689</v>
      </c>
    </row>
    <row r="17" spans="1:37" ht="18" customHeight="1" x14ac:dyDescent="0.3">
      <c r="A17" s="75" t="s">
        <v>214</v>
      </c>
      <c r="B17" s="71"/>
      <c r="C17" s="138"/>
      <c r="D17" s="6"/>
      <c r="E17" s="139"/>
      <c r="F17" s="6"/>
      <c r="G17" s="7"/>
      <c r="H17" s="6"/>
      <c r="I17" s="6"/>
      <c r="J17" s="6"/>
      <c r="K17" s="6"/>
      <c r="L17" s="6"/>
      <c r="M17" s="139"/>
      <c r="N17" s="6"/>
      <c r="O17" s="139"/>
      <c r="P17" s="6"/>
      <c r="Q17" s="139"/>
      <c r="R17" s="6"/>
      <c r="S17" s="140"/>
      <c r="T17" s="6"/>
      <c r="U17" s="6"/>
      <c r="V17" s="6"/>
      <c r="W17" s="139"/>
      <c r="X17" s="139"/>
      <c r="Y17" s="139"/>
      <c r="Z17" s="6"/>
      <c r="AA17" s="140"/>
      <c r="AB17" s="6"/>
      <c r="AC17" s="140"/>
      <c r="AD17" s="6"/>
      <c r="AE17" s="140"/>
      <c r="AF17" s="6"/>
      <c r="AG17" s="140"/>
      <c r="AH17" s="6"/>
      <c r="AI17" s="140"/>
      <c r="AJ17" s="6"/>
      <c r="AK17" s="140"/>
    </row>
    <row r="18" spans="1:37" ht="18" customHeight="1" x14ac:dyDescent="0.3">
      <c r="A18" s="141" t="s">
        <v>215</v>
      </c>
      <c r="B18" s="108"/>
      <c r="C18" s="142"/>
      <c r="D18" s="143"/>
      <c r="E18" s="142"/>
      <c r="F18" s="143"/>
      <c r="G18" s="21"/>
      <c r="H18" s="143"/>
      <c r="I18" s="143"/>
      <c r="J18" s="143"/>
      <c r="K18" s="143"/>
      <c r="L18" s="143"/>
      <c r="M18" s="142"/>
      <c r="N18" s="143"/>
      <c r="O18" s="142"/>
      <c r="P18" s="143"/>
      <c r="Q18" s="142"/>
      <c r="R18" s="143"/>
      <c r="S18" s="144"/>
      <c r="T18" s="143"/>
      <c r="U18" s="143"/>
      <c r="V18" s="143"/>
      <c r="W18" s="142"/>
      <c r="X18" s="142"/>
      <c r="Y18" s="142"/>
      <c r="Z18" s="143"/>
      <c r="AA18" s="144"/>
      <c r="AB18" s="143"/>
      <c r="AC18" s="144"/>
      <c r="AD18" s="143"/>
      <c r="AE18" s="144"/>
      <c r="AF18" s="143"/>
      <c r="AG18" s="144"/>
      <c r="AH18" s="143"/>
      <c r="AI18" s="144"/>
      <c r="AJ18" s="143"/>
      <c r="AK18" s="144"/>
    </row>
    <row r="19" spans="1:37" ht="18" customHeight="1" x14ac:dyDescent="0.3">
      <c r="A19" s="76" t="s">
        <v>216</v>
      </c>
      <c r="B19" s="71"/>
      <c r="C19" s="138">
        <v>0</v>
      </c>
      <c r="D19" s="143"/>
      <c r="E19" s="138">
        <v>0</v>
      </c>
      <c r="F19" s="138"/>
      <c r="G19" s="138">
        <v>0</v>
      </c>
      <c r="H19" s="138"/>
      <c r="I19" s="138">
        <v>0</v>
      </c>
      <c r="J19" s="138"/>
      <c r="K19" s="138">
        <v>0</v>
      </c>
      <c r="L19" s="138"/>
      <c r="M19" s="138">
        <v>0</v>
      </c>
      <c r="N19" s="138"/>
      <c r="O19" s="63">
        <v>-1983913</v>
      </c>
      <c r="P19" s="138"/>
      <c r="Q19" s="138">
        <v>0</v>
      </c>
      <c r="R19" s="138"/>
      <c r="S19" s="138">
        <v>0</v>
      </c>
      <c r="T19" s="138"/>
      <c r="U19" s="138">
        <v>0</v>
      </c>
      <c r="V19" s="138"/>
      <c r="W19" s="138">
        <v>0</v>
      </c>
      <c r="X19" s="138"/>
      <c r="Y19" s="138">
        <v>0</v>
      </c>
      <c r="Z19" s="138"/>
      <c r="AA19" s="138">
        <v>0</v>
      </c>
      <c r="AB19" s="138"/>
      <c r="AC19" s="43">
        <f>SUM(C19:Q19,AA19)</f>
        <v>-1983913</v>
      </c>
      <c r="AD19" s="138"/>
      <c r="AE19" s="138">
        <v>0</v>
      </c>
      <c r="AF19" s="138"/>
      <c r="AG19" s="53">
        <f>SUM(AC19:AE19)</f>
        <v>-1983913</v>
      </c>
      <c r="AH19" s="143"/>
      <c r="AI19" s="63">
        <v>-244738</v>
      </c>
      <c r="AJ19" s="144"/>
      <c r="AK19" s="43">
        <f>SUM(AG19:AI19)</f>
        <v>-2228651</v>
      </c>
    </row>
    <row r="20" spans="1:37" ht="18" customHeight="1" x14ac:dyDescent="0.3">
      <c r="A20" s="141" t="s">
        <v>217</v>
      </c>
      <c r="B20" s="71"/>
      <c r="C20" s="145">
        <f>C19</f>
        <v>0</v>
      </c>
      <c r="D20" s="140"/>
      <c r="E20" s="145">
        <f>E19</f>
        <v>0</v>
      </c>
      <c r="F20" s="140"/>
      <c r="G20" s="145">
        <f>G19</f>
        <v>0</v>
      </c>
      <c r="H20" s="140"/>
      <c r="I20" s="145">
        <f>I19</f>
        <v>0</v>
      </c>
      <c r="J20" s="140"/>
      <c r="K20" s="145">
        <f>K19</f>
        <v>0</v>
      </c>
      <c r="L20" s="140"/>
      <c r="M20" s="145">
        <f>M19</f>
        <v>0</v>
      </c>
      <c r="N20" s="140"/>
      <c r="O20" s="145">
        <f>O19</f>
        <v>-1983913</v>
      </c>
      <c r="P20" s="140"/>
      <c r="Q20" s="145">
        <f>Q19</f>
        <v>0</v>
      </c>
      <c r="R20" s="140"/>
      <c r="S20" s="145">
        <f>S19</f>
        <v>0</v>
      </c>
      <c r="T20" s="140"/>
      <c r="U20" s="145">
        <f>U19</f>
        <v>0</v>
      </c>
      <c r="V20" s="146"/>
      <c r="W20" s="145">
        <f>W19</f>
        <v>0</v>
      </c>
      <c r="X20" s="146"/>
      <c r="Y20" s="145">
        <f>Y19</f>
        <v>0</v>
      </c>
      <c r="Z20" s="140"/>
      <c r="AA20" s="145">
        <f>AA19</f>
        <v>0</v>
      </c>
      <c r="AB20" s="140"/>
      <c r="AC20" s="145">
        <f>AC19</f>
        <v>-1983913</v>
      </c>
      <c r="AD20" s="140"/>
      <c r="AE20" s="145">
        <f>AE19</f>
        <v>0</v>
      </c>
      <c r="AF20" s="140"/>
      <c r="AG20" s="145">
        <f>AG19</f>
        <v>-1983913</v>
      </c>
      <c r="AH20" s="140"/>
      <c r="AI20" s="145">
        <f>AI19</f>
        <v>-244738</v>
      </c>
      <c r="AJ20" s="140"/>
      <c r="AK20" s="145">
        <f>AK19</f>
        <v>-2228651</v>
      </c>
    </row>
    <row r="21" spans="1:37" ht="18" customHeight="1" x14ac:dyDescent="0.3">
      <c r="A21" s="141" t="s">
        <v>218</v>
      </c>
      <c r="B21" s="71"/>
      <c r="C21" s="147"/>
      <c r="D21" s="140"/>
      <c r="E21" s="147"/>
      <c r="F21" s="140"/>
      <c r="G21" s="7"/>
      <c r="H21" s="140"/>
      <c r="I21" s="140"/>
      <c r="J21" s="140"/>
      <c r="K21" s="140"/>
      <c r="L21" s="140"/>
      <c r="M21" s="147"/>
      <c r="N21" s="140"/>
      <c r="O21" s="147"/>
      <c r="P21" s="140"/>
      <c r="Q21" s="147"/>
      <c r="R21" s="140"/>
      <c r="S21" s="147"/>
      <c r="T21" s="140"/>
      <c r="U21" s="140"/>
      <c r="V21" s="140"/>
      <c r="W21" s="147"/>
      <c r="X21" s="147"/>
      <c r="Y21" s="147"/>
      <c r="Z21" s="140"/>
      <c r="AA21" s="147"/>
      <c r="AB21" s="140"/>
      <c r="AC21" s="147"/>
      <c r="AD21" s="140"/>
      <c r="AE21" s="147"/>
      <c r="AF21" s="140"/>
      <c r="AG21" s="147"/>
      <c r="AH21" s="140"/>
      <c r="AI21" s="140"/>
      <c r="AJ21" s="140"/>
      <c r="AK21" s="140"/>
    </row>
    <row r="22" spans="1:37" ht="18" customHeight="1" x14ac:dyDescent="0.3">
      <c r="A22" s="141" t="s">
        <v>219</v>
      </c>
      <c r="B22" s="71"/>
      <c r="C22" s="147"/>
      <c r="D22" s="140"/>
      <c r="E22" s="147"/>
      <c r="F22" s="140"/>
      <c r="G22" s="7"/>
      <c r="H22" s="140"/>
      <c r="I22" s="140"/>
      <c r="J22" s="140"/>
      <c r="K22" s="140"/>
      <c r="L22" s="140"/>
      <c r="M22" s="147"/>
      <c r="N22" s="140"/>
      <c r="O22" s="147"/>
      <c r="P22" s="140"/>
      <c r="Q22" s="147"/>
      <c r="R22" s="140"/>
      <c r="S22" s="147"/>
      <c r="T22" s="140"/>
      <c r="U22" s="140"/>
      <c r="V22" s="140"/>
      <c r="W22" s="147"/>
      <c r="X22" s="147"/>
      <c r="Y22" s="147"/>
      <c r="Z22" s="140"/>
      <c r="AA22" s="147"/>
      <c r="AB22" s="140"/>
      <c r="AC22" s="147"/>
      <c r="AD22" s="140"/>
      <c r="AE22" s="147"/>
      <c r="AF22" s="140"/>
      <c r="AG22" s="147"/>
      <c r="AH22" s="140"/>
      <c r="AI22" s="140"/>
      <c r="AJ22" s="140"/>
      <c r="AK22" s="140"/>
    </row>
    <row r="23" spans="1:37" ht="18" customHeight="1" x14ac:dyDescent="0.3">
      <c r="A23" s="76" t="s">
        <v>220</v>
      </c>
      <c r="B23" s="71"/>
      <c r="C23" s="147"/>
      <c r="D23" s="140"/>
      <c r="E23" s="147"/>
      <c r="F23" s="140"/>
      <c r="G23" s="7"/>
      <c r="H23" s="140"/>
      <c r="I23" s="140"/>
      <c r="J23" s="140"/>
      <c r="K23" s="140"/>
      <c r="L23" s="140"/>
      <c r="M23" s="147"/>
      <c r="N23" s="140"/>
      <c r="O23" s="147"/>
      <c r="P23" s="140"/>
      <c r="Q23" s="147"/>
      <c r="R23" s="140"/>
      <c r="S23" s="147"/>
      <c r="T23" s="140"/>
      <c r="U23" s="140"/>
      <c r="V23" s="140"/>
      <c r="W23" s="147"/>
      <c r="X23" s="147"/>
      <c r="Y23" s="147"/>
      <c r="Z23" s="140"/>
      <c r="AA23" s="147"/>
      <c r="AB23" s="140"/>
      <c r="AC23" s="147"/>
      <c r="AD23" s="140"/>
      <c r="AE23" s="147"/>
      <c r="AF23" s="140"/>
      <c r="AG23" s="138"/>
      <c r="AH23" s="140"/>
      <c r="AI23" s="140"/>
      <c r="AJ23" s="140"/>
      <c r="AK23" s="140"/>
    </row>
    <row r="24" spans="1:37" ht="18" customHeight="1" x14ac:dyDescent="0.3">
      <c r="A24" s="76" t="s">
        <v>221</v>
      </c>
      <c r="B24" s="71"/>
      <c r="C24" s="138">
        <v>0</v>
      </c>
      <c r="D24" s="138"/>
      <c r="E24" s="138">
        <v>0</v>
      </c>
      <c r="F24" s="138"/>
      <c r="G24" s="138">
        <v>0</v>
      </c>
      <c r="H24" s="50"/>
      <c r="I24" s="63">
        <v>-978090</v>
      </c>
      <c r="J24" s="50"/>
      <c r="K24" s="138">
        <v>0</v>
      </c>
      <c r="L24" s="138"/>
      <c r="M24" s="138">
        <v>0</v>
      </c>
      <c r="N24" s="138"/>
      <c r="O24" s="138">
        <v>0</v>
      </c>
      <c r="P24" s="138"/>
      <c r="Q24" s="138">
        <v>0</v>
      </c>
      <c r="R24" s="138"/>
      <c r="S24" s="138">
        <v>-80472</v>
      </c>
      <c r="T24" s="50"/>
      <c r="U24" s="138">
        <v>-3100</v>
      </c>
      <c r="V24" s="138"/>
      <c r="W24" s="138">
        <v>0</v>
      </c>
      <c r="X24" s="50"/>
      <c r="Y24" s="138">
        <v>401376</v>
      </c>
      <c r="Z24" s="50"/>
      <c r="AA24" s="138">
        <v>317804</v>
      </c>
      <c r="AB24" s="50"/>
      <c r="AC24" s="45">
        <f>SUM(C24:Q24,AA24)</f>
        <v>-660286</v>
      </c>
      <c r="AD24" s="144"/>
      <c r="AE24" s="138">
        <v>0</v>
      </c>
      <c r="AF24" s="144"/>
      <c r="AG24" s="54">
        <f>SUM(AC24:AE24)</f>
        <v>-660286</v>
      </c>
      <c r="AH24" s="144"/>
      <c r="AI24" s="138">
        <v>-29129124</v>
      </c>
      <c r="AJ24" s="144"/>
      <c r="AK24" s="45">
        <f>SUM(AG24:AI24)</f>
        <v>-29789410</v>
      </c>
    </row>
    <row r="25" spans="1:37" ht="18" customHeight="1" x14ac:dyDescent="0.3">
      <c r="A25" s="76" t="s">
        <v>222</v>
      </c>
      <c r="B25" s="71"/>
      <c r="C25" s="138">
        <v>0</v>
      </c>
      <c r="D25" s="144"/>
      <c r="E25" s="138">
        <v>0</v>
      </c>
      <c r="F25" s="144"/>
      <c r="G25" s="138">
        <v>-34401</v>
      </c>
      <c r="H25" s="144"/>
      <c r="I25" s="63">
        <v>5466</v>
      </c>
      <c r="J25" s="144"/>
      <c r="K25" s="138">
        <v>0</v>
      </c>
      <c r="L25" s="144"/>
      <c r="M25" s="138">
        <v>0</v>
      </c>
      <c r="N25" s="144"/>
      <c r="O25" s="138">
        <v>0</v>
      </c>
      <c r="P25" s="144"/>
      <c r="Q25" s="138">
        <v>0</v>
      </c>
      <c r="R25" s="144"/>
      <c r="S25" s="138">
        <v>0</v>
      </c>
      <c r="T25" s="144"/>
      <c r="U25" s="138">
        <v>0</v>
      </c>
      <c r="V25" s="138"/>
      <c r="W25" s="138">
        <v>0</v>
      </c>
      <c r="X25" s="138"/>
      <c r="Y25" s="138">
        <v>0</v>
      </c>
      <c r="Z25" s="144"/>
      <c r="AA25" s="138">
        <v>0</v>
      </c>
      <c r="AB25" s="144"/>
      <c r="AC25" s="45">
        <f>SUM(C25:Q25,AA25)</f>
        <v>-28935</v>
      </c>
      <c r="AD25" s="144"/>
      <c r="AE25" s="138">
        <v>0</v>
      </c>
      <c r="AF25" s="144"/>
      <c r="AG25" s="54">
        <f>SUM(AC25:AE25)</f>
        <v>-28935</v>
      </c>
      <c r="AH25" s="144"/>
      <c r="AI25" s="138">
        <v>0</v>
      </c>
      <c r="AJ25" s="144"/>
      <c r="AK25" s="45">
        <f>SUM(AG25:AI25)</f>
        <v>-28935</v>
      </c>
    </row>
    <row r="26" spans="1:37" ht="18" customHeight="1" x14ac:dyDescent="0.3">
      <c r="A26" s="76" t="s">
        <v>223</v>
      </c>
      <c r="B26" s="71"/>
      <c r="C26" s="138"/>
      <c r="D26" s="144"/>
      <c r="E26" s="138"/>
      <c r="F26" s="144"/>
      <c r="G26" s="138"/>
      <c r="H26" s="144"/>
      <c r="I26" s="138"/>
      <c r="J26" s="144"/>
      <c r="K26" s="138"/>
      <c r="L26" s="144"/>
      <c r="M26" s="138"/>
      <c r="N26" s="144"/>
      <c r="O26" s="138"/>
      <c r="P26" s="144"/>
      <c r="Q26" s="138"/>
      <c r="R26" s="144"/>
      <c r="S26" s="138"/>
      <c r="T26" s="144"/>
      <c r="U26" s="138"/>
      <c r="V26" s="138"/>
      <c r="W26" s="138"/>
      <c r="X26" s="138"/>
      <c r="Y26" s="138"/>
      <c r="Z26" s="144"/>
      <c r="AA26" s="138"/>
      <c r="AB26" s="144"/>
      <c r="AC26" s="138"/>
      <c r="AD26" s="144"/>
      <c r="AE26" s="138"/>
      <c r="AF26" s="144"/>
      <c r="AG26" s="138"/>
      <c r="AH26" s="144"/>
      <c r="AI26" s="138"/>
      <c r="AJ26" s="144"/>
      <c r="AK26" s="138"/>
    </row>
    <row r="27" spans="1:37" ht="18" customHeight="1" x14ac:dyDescent="0.3">
      <c r="A27" s="76" t="s">
        <v>224</v>
      </c>
      <c r="C27" s="148">
        <v>0</v>
      </c>
      <c r="D27" s="143"/>
      <c r="E27" s="148">
        <v>0</v>
      </c>
      <c r="F27" s="138"/>
      <c r="G27" s="148">
        <v>0</v>
      </c>
      <c r="H27" s="138"/>
      <c r="I27" s="148">
        <v>0</v>
      </c>
      <c r="J27" s="138"/>
      <c r="K27" s="148">
        <v>0</v>
      </c>
      <c r="L27" s="138"/>
      <c r="M27" s="148">
        <v>0</v>
      </c>
      <c r="N27" s="138"/>
      <c r="O27" s="148">
        <v>0</v>
      </c>
      <c r="P27" s="138"/>
      <c r="Q27" s="53">
        <v>0</v>
      </c>
      <c r="R27" s="138"/>
      <c r="S27" s="148">
        <v>0</v>
      </c>
      <c r="T27" s="138"/>
      <c r="U27" s="148">
        <v>0</v>
      </c>
      <c r="V27" s="138"/>
      <c r="W27" s="148">
        <v>0</v>
      </c>
      <c r="X27" s="138"/>
      <c r="Y27" s="148">
        <v>0</v>
      </c>
      <c r="Z27" s="138"/>
      <c r="AA27" s="148">
        <v>0</v>
      </c>
      <c r="AB27" s="138"/>
      <c r="AC27" s="43">
        <f>SUM(C27:Q27,AA27)</f>
        <v>0</v>
      </c>
      <c r="AD27" s="138"/>
      <c r="AE27" s="148">
        <v>0</v>
      </c>
      <c r="AF27" s="138"/>
      <c r="AG27" s="53">
        <f>SUM(AC27:AE27)</f>
        <v>0</v>
      </c>
      <c r="AH27" s="143"/>
      <c r="AI27" s="53">
        <v>174778</v>
      </c>
      <c r="AJ27" s="144"/>
      <c r="AK27" s="43">
        <f>SUM(AG27:AI27)</f>
        <v>174778</v>
      </c>
    </row>
    <row r="28" spans="1:37" ht="18" customHeight="1" x14ac:dyDescent="0.3">
      <c r="A28" s="141" t="s">
        <v>225</v>
      </c>
      <c r="B28" s="71"/>
      <c r="C28" s="138"/>
      <c r="D28" s="140"/>
      <c r="E28" s="138"/>
      <c r="F28" s="140"/>
      <c r="G28" s="138"/>
      <c r="H28" s="140"/>
      <c r="I28" s="138"/>
      <c r="J28" s="140"/>
      <c r="K28" s="138"/>
      <c r="L28" s="140"/>
      <c r="M28" s="138"/>
      <c r="N28" s="140"/>
      <c r="O28" s="147"/>
      <c r="P28" s="140"/>
      <c r="Q28" s="138"/>
      <c r="R28" s="140"/>
      <c r="S28" s="147"/>
      <c r="T28" s="140"/>
      <c r="U28" s="147"/>
      <c r="V28" s="147"/>
      <c r="W28" s="147"/>
      <c r="X28" s="147"/>
      <c r="Y28" s="147"/>
      <c r="Z28" s="140"/>
      <c r="AA28" s="147"/>
      <c r="AB28" s="140"/>
      <c r="AC28" s="147"/>
      <c r="AD28" s="140"/>
      <c r="AE28" s="147"/>
      <c r="AF28" s="140"/>
      <c r="AG28" s="147"/>
      <c r="AH28" s="140"/>
      <c r="AI28" s="140"/>
      <c r="AJ28" s="140"/>
      <c r="AK28" s="140"/>
    </row>
    <row r="29" spans="1:37" ht="18" customHeight="1" x14ac:dyDescent="0.3">
      <c r="A29" s="141" t="s">
        <v>219</v>
      </c>
      <c r="B29" s="71"/>
      <c r="C29" s="149">
        <f>SUM(C24:C27)</f>
        <v>0</v>
      </c>
      <c r="D29" s="146"/>
      <c r="E29" s="149">
        <f>SUM(E24:E27)</f>
        <v>0</v>
      </c>
      <c r="F29" s="146"/>
      <c r="G29" s="149">
        <f>SUM(G24:G27)</f>
        <v>-34401</v>
      </c>
      <c r="H29" s="146"/>
      <c r="I29" s="149">
        <f>SUM(I24:I27)</f>
        <v>-972624</v>
      </c>
      <c r="J29" s="146"/>
      <c r="K29" s="149">
        <f>SUM(K24:K27)</f>
        <v>0</v>
      </c>
      <c r="L29" s="146"/>
      <c r="M29" s="149">
        <f>SUM(M24:M27)</f>
        <v>0</v>
      </c>
      <c r="N29" s="146"/>
      <c r="O29" s="149">
        <f>SUM(O24:O27)</f>
        <v>0</v>
      </c>
      <c r="P29" s="146"/>
      <c r="Q29" s="149">
        <f>SUM(Q24:Q27)</f>
        <v>0</v>
      </c>
      <c r="R29" s="146"/>
      <c r="S29" s="149">
        <f>SUM(S24:S27)</f>
        <v>-80472</v>
      </c>
      <c r="T29" s="146"/>
      <c r="U29" s="149">
        <f>SUM(U24:U27)</f>
        <v>-3100</v>
      </c>
      <c r="V29" s="146"/>
      <c r="W29" s="149">
        <f>SUM(W24:W27)</f>
        <v>0</v>
      </c>
      <c r="X29" s="146"/>
      <c r="Y29" s="149">
        <f>SUM(Y24:Y27)</f>
        <v>401376</v>
      </c>
      <c r="Z29" s="146"/>
      <c r="AA29" s="149">
        <f>SUM(AA24:AA27)</f>
        <v>317804</v>
      </c>
      <c r="AB29" s="146"/>
      <c r="AC29" s="149">
        <f>SUM(C29:Q29,AA29)</f>
        <v>-689221</v>
      </c>
      <c r="AD29" s="146"/>
      <c r="AE29" s="149">
        <f>SUM(AE24:AE27)</f>
        <v>0</v>
      </c>
      <c r="AF29" s="146"/>
      <c r="AG29" s="149">
        <f>SUM(AG24:AG27)</f>
        <v>-689221</v>
      </c>
      <c r="AH29" s="146"/>
      <c r="AI29" s="149">
        <f>SUM(AI24:AI27)</f>
        <v>-28954346</v>
      </c>
      <c r="AJ29" s="146"/>
      <c r="AK29" s="149">
        <f>SUM(AK24:AK27)</f>
        <v>-29643567</v>
      </c>
    </row>
    <row r="30" spans="1:37" ht="18" customHeight="1" x14ac:dyDescent="0.3">
      <c r="A30" s="75" t="s">
        <v>226</v>
      </c>
      <c r="B30" s="71"/>
      <c r="C30" s="51"/>
      <c r="D30" s="6"/>
      <c r="E30" s="51"/>
      <c r="F30" s="6"/>
      <c r="G30" s="51"/>
      <c r="H30" s="6"/>
      <c r="I30" s="6"/>
      <c r="J30" s="6"/>
      <c r="K30" s="6"/>
      <c r="L30" s="6"/>
      <c r="M30" s="51"/>
      <c r="N30" s="6"/>
      <c r="O30" s="51"/>
      <c r="P30" s="7"/>
      <c r="Q30" s="51"/>
      <c r="R30" s="6"/>
      <c r="S30" s="51"/>
      <c r="T30" s="6"/>
      <c r="U30" s="51"/>
      <c r="V30" s="51"/>
      <c r="W30" s="51"/>
      <c r="X30" s="51"/>
      <c r="Y30" s="51"/>
      <c r="Z30" s="6"/>
      <c r="AA30" s="51"/>
      <c r="AB30" s="6"/>
      <c r="AC30" s="51"/>
      <c r="AD30" s="6"/>
      <c r="AE30" s="51"/>
      <c r="AF30" s="6"/>
      <c r="AG30" s="51"/>
      <c r="AH30" s="6"/>
      <c r="AI30" s="144"/>
      <c r="AJ30" s="6"/>
      <c r="AK30" s="144"/>
    </row>
    <row r="31" spans="1:37" ht="18" customHeight="1" x14ac:dyDescent="0.3">
      <c r="A31" s="75" t="s">
        <v>227</v>
      </c>
      <c r="B31" s="71"/>
      <c r="C31" s="149">
        <f>C20+C29</f>
        <v>0</v>
      </c>
      <c r="D31" s="6"/>
      <c r="E31" s="149">
        <f>E20+E29</f>
        <v>0</v>
      </c>
      <c r="F31" s="6"/>
      <c r="G31" s="149">
        <f>G20+G29</f>
        <v>-34401</v>
      </c>
      <c r="H31" s="6"/>
      <c r="I31" s="149">
        <f>I20+I29</f>
        <v>-972624</v>
      </c>
      <c r="J31" s="6"/>
      <c r="K31" s="149">
        <f>K20+K29</f>
        <v>0</v>
      </c>
      <c r="L31" s="6"/>
      <c r="M31" s="149">
        <f>M20+M29</f>
        <v>0</v>
      </c>
      <c r="N31" s="6"/>
      <c r="O31" s="149">
        <f>O20+O29</f>
        <v>-1983913</v>
      </c>
      <c r="P31" s="7"/>
      <c r="Q31" s="149">
        <f>Q20+Q29</f>
        <v>0</v>
      </c>
      <c r="R31" s="6"/>
      <c r="S31" s="149">
        <f>S20+S29</f>
        <v>-80472</v>
      </c>
      <c r="T31" s="6"/>
      <c r="U31" s="149">
        <f>U20+U29</f>
        <v>-3100</v>
      </c>
      <c r="V31" s="146"/>
      <c r="W31" s="149">
        <f>W20+W29</f>
        <v>0</v>
      </c>
      <c r="X31" s="146"/>
      <c r="Y31" s="149">
        <f>Y20+Y29</f>
        <v>401376</v>
      </c>
      <c r="Z31" s="146"/>
      <c r="AA31" s="149">
        <f>AA20+AA29</f>
        <v>317804</v>
      </c>
      <c r="AB31" s="6"/>
      <c r="AC31" s="149">
        <f>SUM(C31:Q31,AA31)</f>
        <v>-2673134</v>
      </c>
      <c r="AD31" s="6"/>
      <c r="AE31" s="149">
        <f>AE20+AE29</f>
        <v>0</v>
      </c>
      <c r="AF31" s="6"/>
      <c r="AG31" s="149">
        <f>AG20+AG29</f>
        <v>-2673134</v>
      </c>
      <c r="AH31" s="6"/>
      <c r="AI31" s="149">
        <f>AI20+AI29</f>
        <v>-29199084</v>
      </c>
      <c r="AJ31" s="6"/>
      <c r="AK31" s="149">
        <f>AK20+AK29</f>
        <v>-31872218</v>
      </c>
    </row>
    <row r="32" spans="1:37" ht="18" customHeight="1" x14ac:dyDescent="0.3">
      <c r="A32" s="75" t="s">
        <v>228</v>
      </c>
      <c r="B32" s="71"/>
      <c r="C32" s="51"/>
      <c r="D32" s="6"/>
      <c r="E32" s="51"/>
      <c r="F32" s="6"/>
      <c r="G32" s="51"/>
      <c r="H32" s="6"/>
      <c r="I32" s="6"/>
      <c r="J32" s="6"/>
      <c r="K32" s="6"/>
      <c r="L32" s="6"/>
      <c r="M32" s="51"/>
      <c r="N32" s="6"/>
      <c r="O32" s="51"/>
      <c r="P32" s="7"/>
      <c r="Q32" s="51"/>
      <c r="R32" s="6"/>
      <c r="S32" s="51"/>
      <c r="T32" s="6"/>
      <c r="U32" s="6"/>
      <c r="V32" s="6"/>
      <c r="W32" s="51"/>
      <c r="X32" s="51"/>
      <c r="Y32" s="51"/>
      <c r="Z32" s="6"/>
      <c r="AA32" s="51"/>
      <c r="AB32" s="6"/>
      <c r="AC32" s="51"/>
      <c r="AD32" s="6"/>
      <c r="AE32" s="51"/>
      <c r="AF32" s="6"/>
      <c r="AG32" s="51"/>
      <c r="AH32" s="6"/>
      <c r="AI32" s="144"/>
      <c r="AJ32" s="6"/>
      <c r="AK32" s="144"/>
    </row>
    <row r="33" spans="1:37" ht="18" customHeight="1" x14ac:dyDescent="0.3">
      <c r="A33" s="76" t="s">
        <v>229</v>
      </c>
      <c r="B33" s="71"/>
      <c r="C33" s="52">
        <v>0</v>
      </c>
      <c r="D33" s="52"/>
      <c r="E33" s="52">
        <v>0</v>
      </c>
      <c r="F33" s="52"/>
      <c r="G33" s="52">
        <v>0</v>
      </c>
      <c r="H33" s="52"/>
      <c r="I33" s="52">
        <v>0</v>
      </c>
      <c r="J33" s="52"/>
      <c r="K33" s="52">
        <v>0</v>
      </c>
      <c r="L33" s="52"/>
      <c r="M33" s="52">
        <v>0</v>
      </c>
      <c r="N33" s="52"/>
      <c r="O33" s="63">
        <v>7050161</v>
      </c>
      <c r="P33" s="52"/>
      <c r="Q33" s="52">
        <v>0</v>
      </c>
      <c r="R33" s="52"/>
      <c r="S33" s="52">
        <v>0</v>
      </c>
      <c r="T33" s="52"/>
      <c r="U33" s="52">
        <v>0</v>
      </c>
      <c r="V33" s="52"/>
      <c r="W33" s="52">
        <v>0</v>
      </c>
      <c r="X33" s="52"/>
      <c r="Y33" s="52">
        <v>0</v>
      </c>
      <c r="Z33" s="52"/>
      <c r="AA33" s="138">
        <v>0</v>
      </c>
      <c r="AB33" s="50"/>
      <c r="AC33" s="45">
        <f>SUM(C33:Q33,AA33)</f>
        <v>7050161</v>
      </c>
      <c r="AD33" s="52"/>
      <c r="AE33" s="52">
        <v>0</v>
      </c>
      <c r="AF33" s="52"/>
      <c r="AG33" s="54">
        <f>SUM(AC33:AE33)</f>
        <v>7050161</v>
      </c>
      <c r="AH33" s="52"/>
      <c r="AI33" s="63">
        <v>417742</v>
      </c>
      <c r="AJ33" s="52"/>
      <c r="AK33" s="45">
        <f>SUM(AG33:AI33)</f>
        <v>7467903</v>
      </c>
    </row>
    <row r="34" spans="1:37" ht="18" customHeight="1" x14ac:dyDescent="0.3">
      <c r="A34" s="76" t="s">
        <v>230</v>
      </c>
      <c r="B34" s="7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18" customHeight="1" x14ac:dyDescent="0.3">
      <c r="A35" s="76" t="s">
        <v>231</v>
      </c>
      <c r="B35" s="7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18" customHeight="1" x14ac:dyDescent="0.3">
      <c r="A36" s="76" t="s">
        <v>232</v>
      </c>
      <c r="B36" s="71"/>
      <c r="C36" s="52">
        <v>0</v>
      </c>
      <c r="D36" s="52"/>
      <c r="E36" s="52">
        <v>0</v>
      </c>
      <c r="F36" s="52"/>
      <c r="G36" s="52">
        <v>0</v>
      </c>
      <c r="H36" s="52"/>
      <c r="I36" s="52">
        <v>0</v>
      </c>
      <c r="J36" s="52"/>
      <c r="K36" s="52">
        <v>0</v>
      </c>
      <c r="L36" s="52"/>
      <c r="M36" s="52">
        <v>0</v>
      </c>
      <c r="N36" s="52"/>
      <c r="O36" s="63">
        <v>7699</v>
      </c>
      <c r="P36" s="52"/>
      <c r="Q36" s="52">
        <v>0</v>
      </c>
      <c r="R36" s="52"/>
      <c r="S36" s="52">
        <v>0</v>
      </c>
      <c r="T36" s="52"/>
      <c r="U36" s="52">
        <v>0</v>
      </c>
      <c r="V36" s="52"/>
      <c r="W36" s="52">
        <v>0</v>
      </c>
      <c r="X36" s="52"/>
      <c r="Y36" s="52">
        <v>0</v>
      </c>
      <c r="Z36" s="52"/>
      <c r="AA36" s="138">
        <v>0</v>
      </c>
      <c r="AB36" s="50"/>
      <c r="AC36" s="45">
        <f>SUM(C36:Q36,AA36)</f>
        <v>7699</v>
      </c>
      <c r="AD36" s="52"/>
      <c r="AE36" s="52">
        <v>0</v>
      </c>
      <c r="AF36" s="52"/>
      <c r="AG36" s="54">
        <f>SUM(AC36:AE36)</f>
        <v>7699</v>
      </c>
      <c r="AH36" s="52"/>
      <c r="AI36" s="63">
        <v>-1</v>
      </c>
      <c r="AJ36" s="52"/>
      <c r="AK36" s="45">
        <f>SUM(AG36:AI36)</f>
        <v>7698</v>
      </c>
    </row>
    <row r="37" spans="1:37" ht="18" customHeight="1" x14ac:dyDescent="0.3">
      <c r="A37" s="76" t="s">
        <v>233</v>
      </c>
      <c r="B37" s="71"/>
      <c r="C37" s="148">
        <v>0</v>
      </c>
      <c r="D37" s="144"/>
      <c r="E37" s="148">
        <v>0</v>
      </c>
      <c r="F37" s="144"/>
      <c r="G37" s="148">
        <v>0</v>
      </c>
      <c r="H37" s="144"/>
      <c r="I37" s="148">
        <v>0</v>
      </c>
      <c r="J37" s="144"/>
      <c r="K37" s="148">
        <v>0</v>
      </c>
      <c r="L37" s="144"/>
      <c r="M37" s="148">
        <v>0</v>
      </c>
      <c r="N37" s="144"/>
      <c r="O37" s="148">
        <v>0</v>
      </c>
      <c r="P37" s="144"/>
      <c r="Q37" s="148">
        <v>0</v>
      </c>
      <c r="R37" s="144"/>
      <c r="S37" s="53">
        <v>10953590</v>
      </c>
      <c r="T37" s="144"/>
      <c r="U37" s="53">
        <v>2247956</v>
      </c>
      <c r="V37" s="54"/>
      <c r="W37" s="53">
        <v>801898</v>
      </c>
      <c r="X37" s="138"/>
      <c r="Y37" s="53">
        <v>16465616</v>
      </c>
      <c r="Z37" s="144"/>
      <c r="AA37" s="53">
        <v>30469060</v>
      </c>
      <c r="AB37" s="50"/>
      <c r="AC37" s="43">
        <f>SUM(C37:Q37,AA37)</f>
        <v>30469060</v>
      </c>
      <c r="AD37" s="144"/>
      <c r="AE37" s="148">
        <v>0</v>
      </c>
      <c r="AF37" s="144"/>
      <c r="AG37" s="53">
        <f>SUM(AC37:AE37)</f>
        <v>30469060</v>
      </c>
      <c r="AH37" s="144"/>
      <c r="AI37" s="53">
        <v>1445212</v>
      </c>
      <c r="AJ37" s="138"/>
      <c r="AK37" s="43">
        <f>SUM(AG37:AI37)</f>
        <v>31914272</v>
      </c>
    </row>
    <row r="38" spans="1:37" ht="18" customHeight="1" x14ac:dyDescent="0.3">
      <c r="A38" s="75" t="s">
        <v>234</v>
      </c>
      <c r="B38" s="71"/>
      <c r="C38" s="149">
        <f>SUM(C33:C37)</f>
        <v>0</v>
      </c>
      <c r="D38" s="140"/>
      <c r="E38" s="149">
        <f>SUM(E33:E37)</f>
        <v>0</v>
      </c>
      <c r="F38" s="140"/>
      <c r="G38" s="149">
        <f>SUM(G33:G37)</f>
        <v>0</v>
      </c>
      <c r="H38" s="140"/>
      <c r="I38" s="149">
        <f>SUM(I33:I37)</f>
        <v>0</v>
      </c>
      <c r="J38" s="140"/>
      <c r="K38" s="149">
        <f>SUM(K33:K37)</f>
        <v>0</v>
      </c>
      <c r="L38" s="140"/>
      <c r="M38" s="149">
        <f>SUM(M33:M37)</f>
        <v>0</v>
      </c>
      <c r="N38" s="140"/>
      <c r="O38" s="149">
        <f>SUM(O33:O37)</f>
        <v>7057860</v>
      </c>
      <c r="P38" s="140"/>
      <c r="Q38" s="149">
        <f>SUM(Q33:Q37)</f>
        <v>0</v>
      </c>
      <c r="R38" s="140"/>
      <c r="S38" s="149">
        <f>SUM(S33:S37)</f>
        <v>10953590</v>
      </c>
      <c r="T38" s="140"/>
      <c r="U38" s="149">
        <f>SUM(U33:U37)</f>
        <v>2247956</v>
      </c>
      <c r="V38" s="146"/>
      <c r="W38" s="149">
        <f>SUM(W33:W37)</f>
        <v>801898</v>
      </c>
      <c r="X38" s="146"/>
      <c r="Y38" s="149">
        <f>SUM(Y33:Y37)</f>
        <v>16465616</v>
      </c>
      <c r="Z38" s="140"/>
      <c r="AA38" s="149">
        <f>SUM(AA33:AA37)</f>
        <v>30469060</v>
      </c>
      <c r="AB38" s="140"/>
      <c r="AC38" s="149">
        <f>SUM(AC33:AC37)</f>
        <v>37526920</v>
      </c>
      <c r="AD38" s="140"/>
      <c r="AE38" s="149">
        <f>SUM(AE33:AE37)</f>
        <v>0</v>
      </c>
      <c r="AF38" s="140"/>
      <c r="AG38" s="149">
        <f>SUM(AG33:AG37)</f>
        <v>37526920</v>
      </c>
      <c r="AH38" s="140"/>
      <c r="AI38" s="149">
        <f>SUM(AI33:AI37)</f>
        <v>1862953</v>
      </c>
      <c r="AJ38" s="140"/>
      <c r="AK38" s="149">
        <f>SUM(AK33:AK37)</f>
        <v>39389873</v>
      </c>
    </row>
    <row r="39" spans="1:37" ht="18" customHeight="1" x14ac:dyDescent="0.3">
      <c r="A39" s="76" t="s">
        <v>235</v>
      </c>
      <c r="B39" s="71"/>
      <c r="C39" s="146"/>
      <c r="D39" s="140"/>
      <c r="E39" s="146"/>
      <c r="F39" s="140"/>
      <c r="G39" s="146"/>
      <c r="H39" s="140"/>
      <c r="I39" s="146"/>
      <c r="J39" s="140"/>
      <c r="K39" s="146"/>
      <c r="L39" s="140"/>
      <c r="M39" s="146"/>
      <c r="N39" s="140"/>
      <c r="O39" s="146"/>
      <c r="P39" s="140"/>
      <c r="Q39" s="146"/>
      <c r="R39" s="140"/>
      <c r="S39" s="146"/>
      <c r="T39" s="140"/>
      <c r="U39" s="146"/>
      <c r="V39" s="146"/>
      <c r="W39" s="146"/>
      <c r="X39" s="146"/>
      <c r="Y39" s="146"/>
      <c r="Z39" s="140"/>
      <c r="AA39" s="146"/>
      <c r="AB39" s="140"/>
      <c r="AC39" s="146"/>
      <c r="AD39" s="140"/>
      <c r="AE39" s="146"/>
      <c r="AF39" s="140"/>
      <c r="AG39" s="146"/>
      <c r="AH39" s="140"/>
      <c r="AI39" s="146"/>
      <c r="AJ39" s="140"/>
      <c r="AK39" s="146"/>
    </row>
    <row r="40" spans="1:37" ht="18" customHeight="1" x14ac:dyDescent="0.3">
      <c r="A40" s="76" t="s">
        <v>236</v>
      </c>
      <c r="B40" s="71"/>
      <c r="C40" s="138">
        <v>0</v>
      </c>
      <c r="D40" s="143"/>
      <c r="E40" s="138">
        <v>0</v>
      </c>
      <c r="F40" s="144"/>
      <c r="G40" s="138">
        <v>0</v>
      </c>
      <c r="H40" s="144"/>
      <c r="I40" s="138">
        <v>0</v>
      </c>
      <c r="J40" s="144"/>
      <c r="K40" s="138">
        <v>0</v>
      </c>
      <c r="L40" s="144"/>
      <c r="M40" s="138">
        <v>0</v>
      </c>
      <c r="N40" s="144"/>
      <c r="O40" s="54">
        <v>-410751</v>
      </c>
      <c r="P40" s="21"/>
      <c r="Q40" s="138">
        <v>0</v>
      </c>
      <c r="R40" s="144"/>
      <c r="S40" s="138">
        <v>0</v>
      </c>
      <c r="T40" s="143"/>
      <c r="U40" s="138">
        <v>0</v>
      </c>
      <c r="V40" s="138"/>
      <c r="W40" s="138">
        <v>0</v>
      </c>
      <c r="X40" s="138"/>
      <c r="Y40" s="138">
        <v>0</v>
      </c>
      <c r="Z40" s="143"/>
      <c r="AA40" s="138">
        <v>0</v>
      </c>
      <c r="AB40" s="50"/>
      <c r="AC40" s="45">
        <f>SUM(C40:Q40,AA40)</f>
        <v>-410751</v>
      </c>
      <c r="AD40" s="143"/>
      <c r="AE40" s="138">
        <v>0</v>
      </c>
      <c r="AF40" s="143"/>
      <c r="AG40" s="54">
        <f>SUM(AC40:AE40)</f>
        <v>-410751</v>
      </c>
      <c r="AH40" s="143"/>
      <c r="AI40" s="138">
        <v>0</v>
      </c>
      <c r="AJ40" s="143"/>
      <c r="AK40" s="45">
        <f>SUM(AG40:AI40)</f>
        <v>-410751</v>
      </c>
    </row>
    <row r="41" spans="1:37" ht="18" customHeight="1" x14ac:dyDescent="0.3">
      <c r="A41" s="76" t="s">
        <v>237</v>
      </c>
      <c r="B41" s="71"/>
      <c r="C41" s="148">
        <v>0</v>
      </c>
      <c r="D41" s="143"/>
      <c r="E41" s="148">
        <v>0</v>
      </c>
      <c r="F41" s="144"/>
      <c r="G41" s="148">
        <v>0</v>
      </c>
      <c r="H41" s="144"/>
      <c r="I41" s="148">
        <v>0</v>
      </c>
      <c r="J41" s="144"/>
      <c r="K41" s="148">
        <v>0</v>
      </c>
      <c r="L41" s="144"/>
      <c r="M41" s="148">
        <v>0</v>
      </c>
      <c r="N41" s="144"/>
      <c r="O41" s="53">
        <v>28292</v>
      </c>
      <c r="P41" s="21"/>
      <c r="Q41" s="148">
        <v>0</v>
      </c>
      <c r="R41" s="144"/>
      <c r="S41" s="148">
        <v>-25118</v>
      </c>
      <c r="T41" s="143"/>
      <c r="U41" s="148">
        <v>0</v>
      </c>
      <c r="V41" s="138"/>
      <c r="W41" s="148">
        <v>0</v>
      </c>
      <c r="X41" s="138"/>
      <c r="Y41" s="148">
        <v>0</v>
      </c>
      <c r="Z41" s="143"/>
      <c r="AA41" s="148">
        <v>-25118</v>
      </c>
      <c r="AB41" s="50"/>
      <c r="AC41" s="43">
        <f>SUM(C41:Q41,AA41)</f>
        <v>3174</v>
      </c>
      <c r="AD41" s="143"/>
      <c r="AE41" s="148">
        <v>0</v>
      </c>
      <c r="AF41" s="143"/>
      <c r="AG41" s="53">
        <f>SUM(AC41:AE41)</f>
        <v>3174</v>
      </c>
      <c r="AH41" s="143"/>
      <c r="AI41" s="148">
        <v>0</v>
      </c>
      <c r="AJ41" s="143"/>
      <c r="AK41" s="43">
        <f>SUM(AG41:AI41)</f>
        <v>3174</v>
      </c>
    </row>
    <row r="42" spans="1:37" ht="18" customHeight="1" thickBot="1" x14ac:dyDescent="0.35">
      <c r="A42" s="75" t="s">
        <v>238</v>
      </c>
      <c r="B42" s="71"/>
      <c r="C42" s="150">
        <f>SUM(C16,C31,C38,C40,C41)</f>
        <v>8611242</v>
      </c>
      <c r="D42" s="6"/>
      <c r="E42" s="150">
        <f>SUM(E16,E31,E38,E40,E41)</f>
        <v>57298909</v>
      </c>
      <c r="F42" s="6"/>
      <c r="G42" s="150">
        <f>SUM(G16,G31,G38,G40,G41)</f>
        <v>3548471</v>
      </c>
      <c r="H42" s="6"/>
      <c r="I42" s="150">
        <f>SUM(I16,I31,I38,I40,I41)</f>
        <v>4486317</v>
      </c>
      <c r="J42" s="6"/>
      <c r="K42" s="150">
        <f>SUM(K16,K31,K38,K40,K41)</f>
        <v>-9917</v>
      </c>
      <c r="L42" s="6"/>
      <c r="M42" s="150">
        <f>SUM(M16,M31,M38,M40,M41)</f>
        <v>929166</v>
      </c>
      <c r="N42" s="6"/>
      <c r="O42" s="150">
        <f>SUM(O16,O31,O38,O40,O41)</f>
        <v>133455098</v>
      </c>
      <c r="P42" s="7"/>
      <c r="Q42" s="150">
        <f>SUM(Q16,Q31,Q38,Q40,Q41)</f>
        <v>-10332356</v>
      </c>
      <c r="R42" s="6"/>
      <c r="S42" s="150">
        <f>SUM(S16,S31,S38,S40,S41)</f>
        <v>34386601</v>
      </c>
      <c r="T42" s="6"/>
      <c r="U42" s="150">
        <f>SUM(U16,U31,U38,U40,U41)</f>
        <v>2017411</v>
      </c>
      <c r="V42" s="146"/>
      <c r="W42" s="150">
        <f>SUM(W16,W31,W38,W40,W41)</f>
        <v>3548562</v>
      </c>
      <c r="X42" s="146"/>
      <c r="Y42" s="150">
        <f>SUM(Y16,Y31,Y38,Y40,Y41)</f>
        <v>-1191134</v>
      </c>
      <c r="Z42" s="6"/>
      <c r="AA42" s="150">
        <f>SUM(AA16,AA31,AA38,AA40,AA41)</f>
        <v>38761440</v>
      </c>
      <c r="AB42" s="6"/>
      <c r="AC42" s="150">
        <f>SUM(AC16,AC31,AC38,AC40,AC41)</f>
        <v>236748370</v>
      </c>
      <c r="AD42" s="6"/>
      <c r="AE42" s="150">
        <f>SUM(AE16,AE31,AE38,AE40,AE41)</f>
        <v>15000000</v>
      </c>
      <c r="AF42" s="6"/>
      <c r="AG42" s="150">
        <f>SUM(AG16,AG31,AG38,AG40,AG41)</f>
        <v>251748370</v>
      </c>
      <c r="AH42" s="6"/>
      <c r="AI42" s="150">
        <f>SUM(AI16,AI31,AI38,AI40,AI41)</f>
        <v>44713397</v>
      </c>
      <c r="AJ42" s="6"/>
      <c r="AK42" s="150">
        <f>SUM(AK16,AK31,AK38,AK40,AK41)</f>
        <v>296461767</v>
      </c>
    </row>
    <row r="43" spans="1:37" ht="14.5" thickTop="1" x14ac:dyDescent="0.3"/>
  </sheetData>
  <mergeCells count="2">
    <mergeCell ref="S6:AA6"/>
    <mergeCell ref="C5:AK5"/>
  </mergeCells>
  <pageMargins left="0.8" right="0.8" top="0.48" bottom="0.5" header="0.5" footer="0.5"/>
  <pageSetup paperSize="9" scale="39" firstPageNumber="10" orientation="landscape" useFirstPageNumber="1" r:id="rId1"/>
  <headerFooter>
    <oddFooter>&amp;L&amp;13 The accompanying notes form an integral part of the interim financial statements.
&amp;C&amp;13&amp;P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topLeftCell="M4" zoomScale="40" zoomScaleNormal="50" zoomScaleSheetLayoutView="40" workbookViewId="0">
      <selection activeCell="M48" sqref="M48"/>
    </sheetView>
  </sheetViews>
  <sheetFormatPr defaultColWidth="8.54296875" defaultRowHeight="14" x14ac:dyDescent="0.3"/>
  <cols>
    <col min="1" max="1" width="49.54296875" style="76" customWidth="1"/>
    <col min="2" max="2" width="8.54296875" style="76"/>
    <col min="3" max="3" width="10.90625" style="76" bestFit="1" customWidth="1"/>
    <col min="4" max="4" width="1" style="76" customWidth="1"/>
    <col min="5" max="5" width="14.6328125" style="76" customWidth="1"/>
    <col min="6" max="6" width="1" style="76" customWidth="1"/>
    <col min="7" max="7" width="10.54296875" style="76" customWidth="1"/>
    <col min="8" max="8" width="1" style="76" customWidth="1"/>
    <col min="9" max="9" width="18" style="76" customWidth="1"/>
    <col min="10" max="10" width="1" style="76" customWidth="1"/>
    <col min="11" max="11" width="14.453125" style="76" bestFit="1" customWidth="1"/>
    <col min="12" max="12" width="1" style="76" customWidth="1"/>
    <col min="13" max="13" width="9.08984375" style="76" bestFit="1" customWidth="1"/>
    <col min="14" max="14" width="1" style="76" customWidth="1"/>
    <col min="15" max="15" width="14.81640625" style="76" customWidth="1"/>
    <col min="16" max="16" width="1" style="76" customWidth="1"/>
    <col min="17" max="17" width="14.1796875" style="76" customWidth="1"/>
    <col min="18" max="18" width="1" style="76" customWidth="1"/>
    <col min="19" max="19" width="11.36328125" style="76" customWidth="1"/>
    <col min="20" max="20" width="1" style="76" customWidth="1"/>
    <col min="21" max="21" width="10.90625" style="76" customWidth="1"/>
    <col min="22" max="22" width="1" style="76" customWidth="1"/>
    <col min="23" max="23" width="15.08984375" style="76" customWidth="1"/>
    <col min="24" max="24" width="1" style="76" customWidth="1"/>
    <col min="25" max="25" width="15.54296875" style="76" bestFit="1" customWidth="1"/>
    <col min="26" max="26" width="1" style="76" customWidth="1"/>
    <col min="27" max="27" width="12.08984375" style="76" customWidth="1"/>
    <col min="28" max="28" width="1" style="76" customWidth="1"/>
    <col min="29" max="29" width="13.81640625" style="76" customWidth="1"/>
    <col min="30" max="30" width="1" style="76" customWidth="1"/>
    <col min="31" max="31" width="12.453125" style="76" customWidth="1"/>
    <col min="32" max="32" width="1" style="76" customWidth="1"/>
    <col min="33" max="33" width="11.90625" style="76" bestFit="1" customWidth="1"/>
    <col min="34" max="34" width="1" style="76" customWidth="1"/>
    <col min="35" max="35" width="17.6328125" style="76" customWidth="1"/>
    <col min="36" max="36" width="1" style="76" customWidth="1"/>
    <col min="37" max="37" width="12.36328125" style="76" customWidth="1"/>
    <col min="38" max="38" width="1" style="76" customWidth="1"/>
    <col min="39" max="39" width="12.81640625" style="76" customWidth="1"/>
    <col min="40" max="16384" width="8.54296875" style="76"/>
  </cols>
  <sheetData>
    <row r="1" spans="1:39" ht="17.5" x14ac:dyDescent="0.3">
      <c r="A1" s="115" t="s">
        <v>154</v>
      </c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</row>
    <row r="2" spans="1:39" ht="17.5" x14ac:dyDescent="0.3">
      <c r="A2" s="115" t="s">
        <v>155</v>
      </c>
      <c r="B2" s="128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</row>
    <row r="3" spans="1:39" ht="15.5" x14ac:dyDescent="0.3">
      <c r="A3" s="118" t="s">
        <v>156</v>
      </c>
      <c r="B3" s="131"/>
      <c r="C3" s="132"/>
      <c r="D3" s="132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2"/>
      <c r="P3" s="132"/>
      <c r="Q3" s="130"/>
      <c r="R3" s="130"/>
      <c r="S3" s="132"/>
      <c r="T3" s="130"/>
      <c r="U3" s="130"/>
      <c r="V3" s="130"/>
      <c r="W3" s="130"/>
      <c r="X3" s="130"/>
      <c r="Y3" s="132"/>
      <c r="Z3" s="132"/>
      <c r="AA3" s="132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</row>
    <row r="4" spans="1:39" ht="15.5" x14ac:dyDescent="0.3">
      <c r="A4" s="132"/>
      <c r="B4" s="133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79" t="s">
        <v>3</v>
      </c>
    </row>
    <row r="5" spans="1:39" x14ac:dyDescent="0.3">
      <c r="A5" s="78"/>
      <c r="B5" s="133"/>
      <c r="C5" s="256" t="s">
        <v>157</v>
      </c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</row>
    <row r="6" spans="1:39" x14ac:dyDescent="0.3">
      <c r="A6" s="78"/>
      <c r="B6" s="134"/>
      <c r="C6" s="243"/>
      <c r="D6" s="243"/>
      <c r="E6" s="243"/>
      <c r="F6" s="243"/>
      <c r="G6" s="243"/>
      <c r="H6" s="243"/>
      <c r="I6" s="242"/>
      <c r="J6" s="243"/>
      <c r="K6" s="243"/>
      <c r="L6" s="243"/>
      <c r="M6" s="243"/>
      <c r="N6" s="243"/>
      <c r="O6" s="243"/>
      <c r="P6" s="243"/>
      <c r="Q6" s="243"/>
      <c r="R6" s="243"/>
      <c r="S6" s="254" t="s">
        <v>158</v>
      </c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43"/>
      <c r="AE6" s="243"/>
      <c r="AF6" s="243"/>
      <c r="AG6" s="243"/>
      <c r="AH6" s="243"/>
      <c r="AI6" s="243"/>
      <c r="AJ6" s="243"/>
      <c r="AK6" s="243"/>
      <c r="AL6" s="243"/>
      <c r="AM6" s="243"/>
    </row>
    <row r="7" spans="1:39" x14ac:dyDescent="0.3">
      <c r="A7" s="78"/>
      <c r="B7" s="134"/>
      <c r="C7" s="243"/>
      <c r="D7" s="243"/>
      <c r="E7" s="243"/>
      <c r="F7" s="243"/>
      <c r="G7" s="243"/>
      <c r="H7" s="243"/>
      <c r="I7" s="242"/>
      <c r="J7" s="243"/>
      <c r="K7" s="243"/>
      <c r="L7" s="243"/>
      <c r="M7" s="243"/>
      <c r="N7" s="243"/>
      <c r="O7" s="243"/>
      <c r="P7" s="243"/>
      <c r="Q7" s="243"/>
      <c r="R7" s="243"/>
      <c r="S7" s="242"/>
      <c r="T7" s="82"/>
      <c r="U7" s="82"/>
      <c r="V7" s="82"/>
      <c r="W7" s="82"/>
      <c r="X7" s="82"/>
      <c r="Y7" s="242" t="s">
        <v>249</v>
      </c>
      <c r="Z7" s="82"/>
      <c r="AA7" s="82"/>
      <c r="AB7" s="82"/>
      <c r="AC7" s="82"/>
      <c r="AD7" s="243"/>
      <c r="AE7" s="243"/>
      <c r="AF7" s="243"/>
      <c r="AG7" s="243"/>
      <c r="AH7" s="243"/>
      <c r="AI7" s="243"/>
      <c r="AJ7" s="243"/>
      <c r="AK7" s="243"/>
      <c r="AL7" s="243"/>
      <c r="AM7" s="243"/>
    </row>
    <row r="8" spans="1:39" x14ac:dyDescent="0.3">
      <c r="A8" s="78"/>
      <c r="B8" s="134"/>
      <c r="C8" s="243"/>
      <c r="D8" s="243"/>
      <c r="E8" s="243"/>
      <c r="F8" s="243"/>
      <c r="G8" s="243"/>
      <c r="H8" s="243"/>
      <c r="I8" s="242" t="s">
        <v>351</v>
      </c>
      <c r="J8" s="243"/>
      <c r="K8" s="243"/>
      <c r="L8" s="243"/>
      <c r="M8" s="243"/>
      <c r="N8" s="243"/>
      <c r="O8" s="243"/>
      <c r="P8" s="243"/>
      <c r="Q8" s="243"/>
      <c r="R8" s="243"/>
      <c r="S8" s="242"/>
      <c r="T8" s="82"/>
      <c r="U8" s="82"/>
      <c r="V8" s="82"/>
      <c r="W8" s="82"/>
      <c r="X8" s="82"/>
      <c r="Y8" s="242" t="s">
        <v>160</v>
      </c>
      <c r="Z8" s="82"/>
      <c r="AA8" s="82"/>
      <c r="AB8" s="82"/>
      <c r="AC8" s="82"/>
      <c r="AD8" s="243"/>
      <c r="AE8" s="243"/>
      <c r="AF8" s="243"/>
      <c r="AG8" s="243"/>
      <c r="AH8" s="243"/>
      <c r="AI8" s="243"/>
      <c r="AJ8" s="243"/>
      <c r="AK8" s="243"/>
      <c r="AL8" s="243"/>
      <c r="AM8" s="243"/>
    </row>
    <row r="9" spans="1:39" x14ac:dyDescent="0.3">
      <c r="A9" s="78"/>
      <c r="B9" s="134"/>
      <c r="C9" s="243"/>
      <c r="D9" s="243"/>
      <c r="E9" s="243"/>
      <c r="F9" s="243"/>
      <c r="G9" s="243"/>
      <c r="H9" s="243"/>
      <c r="I9" s="242" t="s">
        <v>348</v>
      </c>
      <c r="J9" s="243"/>
      <c r="K9" s="243"/>
      <c r="L9" s="243"/>
      <c r="M9" s="243"/>
      <c r="N9" s="243"/>
      <c r="O9" s="243"/>
      <c r="P9" s="243"/>
      <c r="Q9" s="243"/>
      <c r="R9" s="243"/>
      <c r="S9" s="242"/>
      <c r="T9" s="82"/>
      <c r="W9" s="242" t="s">
        <v>250</v>
      </c>
      <c r="Y9" s="242" t="s">
        <v>161</v>
      </c>
      <c r="Z9" s="82"/>
      <c r="AA9" s="82"/>
      <c r="AB9" s="82"/>
      <c r="AC9" s="82"/>
      <c r="AD9" s="243"/>
      <c r="AE9" s="243"/>
      <c r="AF9" s="243"/>
      <c r="AG9" s="243"/>
      <c r="AH9" s="243"/>
      <c r="AI9" s="243"/>
      <c r="AJ9" s="243"/>
      <c r="AK9" s="243"/>
      <c r="AL9" s="243"/>
      <c r="AM9" s="243"/>
    </row>
    <row r="10" spans="1:39" x14ac:dyDescent="0.3">
      <c r="A10" s="78"/>
      <c r="B10" s="134"/>
      <c r="C10" s="78"/>
      <c r="D10" s="78"/>
      <c r="E10" s="82"/>
      <c r="F10" s="82"/>
      <c r="G10" s="82"/>
      <c r="H10" s="82"/>
      <c r="I10" s="242" t="s">
        <v>169</v>
      </c>
      <c r="J10" s="82"/>
      <c r="K10" s="242"/>
      <c r="L10" s="82"/>
      <c r="M10" s="82"/>
      <c r="N10" s="82"/>
      <c r="O10" s="78"/>
      <c r="P10" s="78"/>
      <c r="Q10" s="78"/>
      <c r="R10" s="82"/>
      <c r="S10" s="242"/>
      <c r="T10" s="78"/>
      <c r="U10" s="242" t="s">
        <v>162</v>
      </c>
      <c r="V10" s="242"/>
      <c r="W10" s="242" t="s">
        <v>240</v>
      </c>
      <c r="X10" s="242"/>
      <c r="Y10" s="242" t="s">
        <v>163</v>
      </c>
      <c r="Z10" s="242"/>
      <c r="AA10" s="242" t="s">
        <v>164</v>
      </c>
      <c r="AB10" s="82"/>
      <c r="AC10" s="82" t="s">
        <v>165</v>
      </c>
      <c r="AD10" s="78"/>
      <c r="AE10" s="135"/>
      <c r="AF10" s="78"/>
      <c r="AG10" s="242"/>
      <c r="AH10" s="78"/>
      <c r="AI10" s="135" t="s">
        <v>166</v>
      </c>
      <c r="AJ10" s="82"/>
      <c r="AK10" s="82"/>
      <c r="AL10" s="82"/>
      <c r="AM10" s="78"/>
    </row>
    <row r="11" spans="1:39" x14ac:dyDescent="0.3">
      <c r="A11" s="78"/>
      <c r="B11" s="71"/>
      <c r="C11" s="82" t="s">
        <v>167</v>
      </c>
      <c r="D11" s="82"/>
      <c r="E11" s="242" t="s">
        <v>168</v>
      </c>
      <c r="F11" s="82"/>
      <c r="G11" s="78"/>
      <c r="H11" s="82"/>
      <c r="I11" s="242" t="s">
        <v>353</v>
      </c>
      <c r="J11" s="82"/>
      <c r="K11" s="242" t="s">
        <v>356</v>
      </c>
      <c r="L11" s="82"/>
      <c r="M11" s="78"/>
      <c r="N11" s="82"/>
      <c r="O11" s="82" t="s">
        <v>171</v>
      </c>
      <c r="P11" s="78"/>
      <c r="Q11" s="82"/>
      <c r="R11" s="82"/>
      <c r="S11" s="242" t="s">
        <v>239</v>
      </c>
      <c r="T11" s="82"/>
      <c r="U11" s="242" t="s">
        <v>172</v>
      </c>
      <c r="V11" s="242"/>
      <c r="W11" s="242" t="s">
        <v>241</v>
      </c>
      <c r="X11" s="242"/>
      <c r="Y11" s="242" t="s">
        <v>173</v>
      </c>
      <c r="Z11" s="242"/>
      <c r="AA11" s="242" t="s">
        <v>174</v>
      </c>
      <c r="AB11" s="82"/>
      <c r="AC11" s="242" t="s">
        <v>175</v>
      </c>
      <c r="AD11" s="78"/>
      <c r="AE11" s="135"/>
      <c r="AF11" s="78"/>
      <c r="AG11" s="242" t="s">
        <v>176</v>
      </c>
      <c r="AH11" s="78"/>
      <c r="AI11" s="135" t="s">
        <v>177</v>
      </c>
      <c r="AJ11" s="82"/>
      <c r="AK11" s="242" t="s">
        <v>178</v>
      </c>
      <c r="AL11" s="82"/>
      <c r="AM11" s="82" t="s">
        <v>179</v>
      </c>
    </row>
    <row r="12" spans="1:39" x14ac:dyDescent="0.3">
      <c r="A12" s="78"/>
      <c r="B12" s="71"/>
      <c r="C12" s="242" t="s">
        <v>180</v>
      </c>
      <c r="D12" s="82"/>
      <c r="E12" s="242" t="s">
        <v>181</v>
      </c>
      <c r="F12" s="82"/>
      <c r="G12" s="242" t="s">
        <v>182</v>
      </c>
      <c r="H12" s="82"/>
      <c r="I12" s="242" t="s">
        <v>354</v>
      </c>
      <c r="J12" s="82"/>
      <c r="K12" s="242" t="s">
        <v>184</v>
      </c>
      <c r="L12" s="82"/>
      <c r="M12" s="82" t="s">
        <v>185</v>
      </c>
      <c r="N12" s="82"/>
      <c r="O12" s="82" t="s">
        <v>186</v>
      </c>
      <c r="P12" s="78"/>
      <c r="Q12" s="82" t="s">
        <v>187</v>
      </c>
      <c r="R12" s="82"/>
      <c r="S12" s="242" t="s">
        <v>188</v>
      </c>
      <c r="T12" s="82"/>
      <c r="U12" s="242" t="s">
        <v>189</v>
      </c>
      <c r="V12" s="242"/>
      <c r="W12" s="242" t="s">
        <v>242</v>
      </c>
      <c r="X12" s="242"/>
      <c r="Y12" s="242" t="s">
        <v>190</v>
      </c>
      <c r="Z12" s="242"/>
      <c r="AA12" s="242" t="s">
        <v>191</v>
      </c>
      <c r="AB12" s="82"/>
      <c r="AC12" s="82" t="s">
        <v>192</v>
      </c>
      <c r="AD12" s="82"/>
      <c r="AE12" s="242"/>
      <c r="AF12" s="82"/>
      <c r="AG12" s="242" t="s">
        <v>193</v>
      </c>
      <c r="AH12" s="82"/>
      <c r="AI12" s="242" t="s">
        <v>194</v>
      </c>
      <c r="AJ12" s="82"/>
      <c r="AK12" s="82" t="s">
        <v>195</v>
      </c>
      <c r="AL12" s="82"/>
      <c r="AM12" s="242" t="s">
        <v>196</v>
      </c>
    </row>
    <row r="13" spans="1:39" x14ac:dyDescent="0.3">
      <c r="A13" s="78"/>
      <c r="B13" s="71" t="s">
        <v>10</v>
      </c>
      <c r="C13" s="136" t="s">
        <v>197</v>
      </c>
      <c r="D13" s="82"/>
      <c r="E13" s="136" t="s">
        <v>198</v>
      </c>
      <c r="F13" s="82"/>
      <c r="G13" s="81" t="s">
        <v>199</v>
      </c>
      <c r="H13" s="82"/>
      <c r="I13" s="81" t="s">
        <v>355</v>
      </c>
      <c r="J13" s="82"/>
      <c r="K13" s="81" t="s">
        <v>201</v>
      </c>
      <c r="L13" s="82"/>
      <c r="M13" s="136" t="s">
        <v>202</v>
      </c>
      <c r="N13" s="82"/>
      <c r="O13" s="136" t="s">
        <v>203</v>
      </c>
      <c r="P13" s="78"/>
      <c r="Q13" s="136" t="s">
        <v>198</v>
      </c>
      <c r="R13" s="82"/>
      <c r="S13" s="81" t="s">
        <v>204</v>
      </c>
      <c r="T13" s="82"/>
      <c r="U13" s="136" t="s">
        <v>205</v>
      </c>
      <c r="V13" s="82"/>
      <c r="W13" s="136" t="s">
        <v>243</v>
      </c>
      <c r="X13" s="82"/>
      <c r="Y13" s="81" t="s">
        <v>206</v>
      </c>
      <c r="Z13" s="242"/>
      <c r="AA13" s="81" t="s">
        <v>207</v>
      </c>
      <c r="AB13" s="82"/>
      <c r="AC13" s="81" t="s">
        <v>208</v>
      </c>
      <c r="AD13" s="82"/>
      <c r="AE13" s="81" t="s">
        <v>87</v>
      </c>
      <c r="AF13" s="82"/>
      <c r="AG13" s="81" t="s">
        <v>209</v>
      </c>
      <c r="AH13" s="82"/>
      <c r="AI13" s="81" t="s">
        <v>210</v>
      </c>
      <c r="AJ13" s="78"/>
      <c r="AK13" s="136" t="s">
        <v>211</v>
      </c>
      <c r="AL13" s="78"/>
      <c r="AM13" s="136" t="s">
        <v>208</v>
      </c>
    </row>
    <row r="14" spans="1:39" x14ac:dyDescent="0.3">
      <c r="B14" s="108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</row>
    <row r="15" spans="1:39" ht="18" customHeight="1" x14ac:dyDescent="0.3">
      <c r="A15" s="75" t="s">
        <v>244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8"/>
      <c r="AM15" s="78"/>
    </row>
    <row r="16" spans="1:39" ht="18" customHeight="1" x14ac:dyDescent="0.3">
      <c r="A16" s="75" t="s">
        <v>245</v>
      </c>
      <c r="B16" s="71"/>
      <c r="C16" s="137">
        <v>8611242</v>
      </c>
      <c r="D16" s="68"/>
      <c r="E16" s="137">
        <v>57298909</v>
      </c>
      <c r="F16" s="68"/>
      <c r="G16" s="137">
        <v>3548471</v>
      </c>
      <c r="H16" s="68"/>
      <c r="I16" s="137">
        <v>4500040</v>
      </c>
      <c r="J16" s="68"/>
      <c r="K16" s="137">
        <v>-9917</v>
      </c>
      <c r="L16" s="68"/>
      <c r="M16" s="137">
        <v>929166</v>
      </c>
      <c r="N16" s="68"/>
      <c r="O16" s="137">
        <v>136924707</v>
      </c>
      <c r="P16" s="68"/>
      <c r="Q16" s="137">
        <v>-11150227</v>
      </c>
      <c r="R16" s="68"/>
      <c r="S16" s="137">
        <v>54385118</v>
      </c>
      <c r="T16" s="68"/>
      <c r="U16" s="137">
        <v>2865384</v>
      </c>
      <c r="V16" s="137"/>
      <c r="W16" s="137">
        <v>99289</v>
      </c>
      <c r="X16" s="137"/>
      <c r="Y16" s="137">
        <v>5755847</v>
      </c>
      <c r="Z16" s="137"/>
      <c r="AA16" s="137">
        <v>-22705384</v>
      </c>
      <c r="AB16" s="68"/>
      <c r="AC16" s="137">
        <f>SUM(S16:AA16)</f>
        <v>40400254</v>
      </c>
      <c r="AD16" s="137"/>
      <c r="AE16" s="137">
        <f>AC16+SUM(C16:Q16)</f>
        <v>241052645</v>
      </c>
      <c r="AF16" s="68"/>
      <c r="AG16" s="137">
        <v>15000000</v>
      </c>
      <c r="AH16" s="68"/>
      <c r="AI16" s="137">
        <f>SUM(AE16,AG16)</f>
        <v>256052645</v>
      </c>
      <c r="AJ16" s="68"/>
      <c r="AK16" s="137">
        <v>43790900</v>
      </c>
      <c r="AL16" s="68"/>
      <c r="AM16" s="232">
        <f>SUM(AI16:AK16)</f>
        <v>299843545</v>
      </c>
    </row>
    <row r="17" spans="1:39" ht="18" customHeight="1" x14ac:dyDescent="0.3">
      <c r="A17" s="75" t="s">
        <v>214</v>
      </c>
      <c r="B17" s="71"/>
      <c r="C17" s="88"/>
      <c r="D17" s="233"/>
      <c r="E17" s="234"/>
      <c r="F17" s="233"/>
      <c r="G17" s="72"/>
      <c r="H17" s="233"/>
      <c r="I17" s="233"/>
      <c r="J17" s="233"/>
      <c r="K17" s="233"/>
      <c r="L17" s="233"/>
      <c r="M17" s="234"/>
      <c r="N17" s="233"/>
      <c r="O17" s="234"/>
      <c r="P17" s="233"/>
      <c r="Q17" s="234"/>
      <c r="R17" s="233"/>
      <c r="S17" s="68"/>
      <c r="T17" s="233"/>
      <c r="U17" s="233"/>
      <c r="V17" s="233"/>
      <c r="W17" s="233"/>
      <c r="X17" s="233"/>
      <c r="Y17" s="234"/>
      <c r="Z17" s="234"/>
      <c r="AA17" s="234"/>
      <c r="AB17" s="233"/>
      <c r="AC17" s="68"/>
      <c r="AD17" s="233"/>
      <c r="AE17" s="68"/>
      <c r="AF17" s="233"/>
      <c r="AG17" s="68"/>
      <c r="AH17" s="233"/>
      <c r="AI17" s="68"/>
      <c r="AJ17" s="233"/>
      <c r="AK17" s="68"/>
      <c r="AL17" s="233"/>
      <c r="AM17" s="68"/>
    </row>
    <row r="18" spans="1:39" ht="18" customHeight="1" x14ac:dyDescent="0.3">
      <c r="A18" s="141" t="s">
        <v>215</v>
      </c>
      <c r="B18" s="108"/>
      <c r="C18" s="235"/>
      <c r="D18" s="83"/>
      <c r="E18" s="235"/>
      <c r="F18" s="83"/>
      <c r="G18" s="87"/>
      <c r="H18" s="83"/>
      <c r="I18" s="83"/>
      <c r="J18" s="83"/>
      <c r="K18" s="83"/>
      <c r="L18" s="83"/>
      <c r="M18" s="235"/>
      <c r="N18" s="83"/>
      <c r="O18" s="235"/>
      <c r="P18" s="83"/>
      <c r="Q18" s="235"/>
      <c r="R18" s="83"/>
      <c r="S18" s="158"/>
      <c r="T18" s="83"/>
      <c r="U18" s="83"/>
      <c r="V18" s="83"/>
      <c r="W18" s="83"/>
      <c r="X18" s="83"/>
      <c r="Y18" s="235"/>
      <c r="Z18" s="235"/>
      <c r="AA18" s="235"/>
      <c r="AB18" s="83"/>
      <c r="AC18" s="158"/>
      <c r="AD18" s="83"/>
      <c r="AE18" s="158"/>
      <c r="AF18" s="83"/>
      <c r="AG18" s="158"/>
      <c r="AH18" s="83"/>
      <c r="AI18" s="158"/>
      <c r="AJ18" s="83"/>
      <c r="AK18" s="158"/>
      <c r="AL18" s="83"/>
      <c r="AM18" s="158"/>
    </row>
    <row r="19" spans="1:39" ht="18" customHeight="1" x14ac:dyDescent="0.3">
      <c r="A19" s="76" t="s">
        <v>216</v>
      </c>
      <c r="B19" s="71"/>
      <c r="C19" s="88">
        <v>0</v>
      </c>
      <c r="D19" s="83"/>
      <c r="E19" s="88">
        <v>0</v>
      </c>
      <c r="F19" s="83"/>
      <c r="G19" s="88">
        <v>0</v>
      </c>
      <c r="H19" s="83"/>
      <c r="I19" s="88">
        <v>0</v>
      </c>
      <c r="J19" s="83"/>
      <c r="K19" s="88">
        <v>0</v>
      </c>
      <c r="L19" s="83"/>
      <c r="M19" s="88">
        <v>0</v>
      </c>
      <c r="N19" s="83"/>
      <c r="O19" s="235">
        <v>-2762303</v>
      </c>
      <c r="P19" s="83"/>
      <c r="Q19" s="88">
        <v>0</v>
      </c>
      <c r="R19" s="83"/>
      <c r="S19" s="88">
        <v>0</v>
      </c>
      <c r="T19" s="83"/>
      <c r="U19" s="88">
        <v>0</v>
      </c>
      <c r="V19" s="83"/>
      <c r="W19" s="88">
        <v>0</v>
      </c>
      <c r="X19" s="83"/>
      <c r="Y19" s="88">
        <v>0</v>
      </c>
      <c r="Z19" s="235"/>
      <c r="AA19" s="88">
        <v>0</v>
      </c>
      <c r="AB19" s="83"/>
      <c r="AC19" s="88">
        <v>0</v>
      </c>
      <c r="AD19" s="83"/>
      <c r="AE19" s="158">
        <f>AC19+SUM(C19:Q19)</f>
        <v>-2762303</v>
      </c>
      <c r="AF19" s="83"/>
      <c r="AG19" s="88">
        <v>0</v>
      </c>
      <c r="AH19" s="83"/>
      <c r="AI19" s="158">
        <f>SUM(AE19:AG19)</f>
        <v>-2762303</v>
      </c>
      <c r="AJ19" s="83"/>
      <c r="AK19" s="158">
        <v>-49168</v>
      </c>
      <c r="AL19" s="83"/>
      <c r="AM19" s="158">
        <f>SUM(AI19:AK19)</f>
        <v>-2811471</v>
      </c>
    </row>
    <row r="20" spans="1:39" ht="18" customHeight="1" x14ac:dyDescent="0.3">
      <c r="A20" s="76" t="s">
        <v>246</v>
      </c>
      <c r="B20" s="71">
        <v>7</v>
      </c>
      <c r="C20" s="88">
        <v>0</v>
      </c>
      <c r="D20" s="83"/>
      <c r="E20" s="88">
        <v>0</v>
      </c>
      <c r="F20" s="88"/>
      <c r="G20" s="88">
        <v>0</v>
      </c>
      <c r="H20" s="88"/>
      <c r="I20" s="88">
        <v>0</v>
      </c>
      <c r="J20" s="88"/>
      <c r="K20" s="88">
        <v>0</v>
      </c>
      <c r="L20" s="88"/>
      <c r="M20" s="88">
        <v>0</v>
      </c>
      <c r="N20" s="88"/>
      <c r="O20" s="160">
        <v>0</v>
      </c>
      <c r="P20" s="88"/>
      <c r="Q20" s="88">
        <v>-2692197</v>
      </c>
      <c r="R20" s="88"/>
      <c r="S20" s="88">
        <v>0</v>
      </c>
      <c r="T20" s="88"/>
      <c r="U20" s="88">
        <v>0</v>
      </c>
      <c r="V20" s="88"/>
      <c r="W20" s="88">
        <v>0</v>
      </c>
      <c r="X20" s="88"/>
      <c r="Y20" s="88">
        <v>0</v>
      </c>
      <c r="Z20" s="88"/>
      <c r="AA20" s="88">
        <v>0</v>
      </c>
      <c r="AB20" s="88"/>
      <c r="AC20" s="88">
        <v>0</v>
      </c>
      <c r="AD20" s="88"/>
      <c r="AE20" s="88">
        <f>AC20+SUM(C20:Q20)</f>
        <v>-2692197</v>
      </c>
      <c r="AF20" s="88"/>
      <c r="AG20" s="88">
        <v>0</v>
      </c>
      <c r="AH20" s="88"/>
      <c r="AI20" s="158">
        <f>SUM(AE20:AG20)</f>
        <v>-2692197</v>
      </c>
      <c r="AJ20" s="83"/>
      <c r="AK20" s="160">
        <v>0</v>
      </c>
      <c r="AL20" s="158"/>
      <c r="AM20" s="90">
        <f>SUM(AI20:AK20)</f>
        <v>-2692197</v>
      </c>
    </row>
    <row r="21" spans="1:39" ht="18" customHeight="1" x14ac:dyDescent="0.3">
      <c r="A21" s="141" t="s">
        <v>217</v>
      </c>
      <c r="B21" s="71"/>
      <c r="C21" s="236">
        <f>SUM(C20:C20)</f>
        <v>0</v>
      </c>
      <c r="D21" s="68"/>
      <c r="E21" s="236">
        <f>SUM(E20:E20)</f>
        <v>0</v>
      </c>
      <c r="F21" s="68"/>
      <c r="G21" s="236">
        <f>SUM(G20:G20)</f>
        <v>0</v>
      </c>
      <c r="H21" s="68"/>
      <c r="I21" s="236">
        <f>SUM(I20:I20)</f>
        <v>0</v>
      </c>
      <c r="J21" s="68"/>
      <c r="K21" s="236">
        <f>SUM(K20:K20)</f>
        <v>0</v>
      </c>
      <c r="L21" s="68"/>
      <c r="M21" s="236">
        <f>SUM(M20:M20)</f>
        <v>0</v>
      </c>
      <c r="N21" s="68"/>
      <c r="O21" s="236">
        <f>SUM(O19:O20)</f>
        <v>-2762303</v>
      </c>
      <c r="P21" s="68"/>
      <c r="Q21" s="236">
        <f>SUM(Q20:Q20)</f>
        <v>-2692197</v>
      </c>
      <c r="R21" s="68"/>
      <c r="S21" s="236">
        <f>SUM(S20:S20)</f>
        <v>0</v>
      </c>
      <c r="T21" s="68"/>
      <c r="U21" s="236">
        <f>SUM(U20:U20)</f>
        <v>0</v>
      </c>
      <c r="V21" s="137"/>
      <c r="W21" s="236"/>
      <c r="X21" s="137"/>
      <c r="Y21" s="236">
        <f>SUM(Y20:Y20)</f>
        <v>0</v>
      </c>
      <c r="Z21" s="137"/>
      <c r="AA21" s="236">
        <f>SUM(AA20:AA20)</f>
        <v>0</v>
      </c>
      <c r="AB21" s="68"/>
      <c r="AC21" s="236">
        <f>SUM(AC20:AC20)</f>
        <v>0</v>
      </c>
      <c r="AD21" s="68"/>
      <c r="AE21" s="236">
        <f>SUM(AE19:AE20)</f>
        <v>-5454500</v>
      </c>
      <c r="AF21" s="68"/>
      <c r="AG21" s="236">
        <f>SUM(AG20:AG20)</f>
        <v>0</v>
      </c>
      <c r="AH21" s="68"/>
      <c r="AI21" s="236">
        <f>SUM(AI19:AI20)</f>
        <v>-5454500</v>
      </c>
      <c r="AJ21" s="68"/>
      <c r="AK21" s="236">
        <f>SUM(AK19:AK20)</f>
        <v>-49168</v>
      </c>
      <c r="AL21" s="68"/>
      <c r="AM21" s="236">
        <f>SUM(AM19:AM20)</f>
        <v>-5503668</v>
      </c>
    </row>
    <row r="22" spans="1:39" ht="18" customHeight="1" x14ac:dyDescent="0.3">
      <c r="A22" s="141" t="s">
        <v>218</v>
      </c>
      <c r="B22" s="71"/>
      <c r="C22" s="237"/>
      <c r="D22" s="68"/>
      <c r="E22" s="237"/>
      <c r="F22" s="68"/>
      <c r="G22" s="72"/>
      <c r="H22" s="68"/>
      <c r="I22" s="68"/>
      <c r="J22" s="68"/>
      <c r="K22" s="68"/>
      <c r="L22" s="68"/>
      <c r="M22" s="237"/>
      <c r="N22" s="68"/>
      <c r="O22" s="237"/>
      <c r="P22" s="68"/>
      <c r="Q22" s="237"/>
      <c r="R22" s="68"/>
      <c r="S22" s="237"/>
      <c r="T22" s="68"/>
      <c r="U22" s="68"/>
      <c r="V22" s="68"/>
      <c r="W22" s="68"/>
      <c r="X22" s="68"/>
      <c r="Y22" s="237"/>
      <c r="Z22" s="237"/>
      <c r="AA22" s="237"/>
      <c r="AB22" s="68"/>
      <c r="AC22" s="237"/>
      <c r="AD22" s="68"/>
      <c r="AE22" s="237"/>
      <c r="AF22" s="68"/>
      <c r="AG22" s="237"/>
      <c r="AH22" s="68"/>
      <c r="AI22" s="237"/>
      <c r="AJ22" s="68"/>
      <c r="AK22" s="68"/>
      <c r="AL22" s="68"/>
      <c r="AM22" s="68"/>
    </row>
    <row r="23" spans="1:39" ht="18" customHeight="1" x14ac:dyDescent="0.3">
      <c r="A23" s="141" t="s">
        <v>357</v>
      </c>
      <c r="B23" s="71"/>
      <c r="C23" s="237"/>
      <c r="D23" s="68"/>
      <c r="E23" s="237"/>
      <c r="F23" s="68"/>
      <c r="G23" s="72"/>
      <c r="H23" s="68"/>
      <c r="I23" s="68"/>
      <c r="J23" s="68"/>
      <c r="K23" s="68"/>
      <c r="L23" s="68"/>
      <c r="M23" s="237"/>
      <c r="N23" s="68"/>
      <c r="O23" s="237"/>
      <c r="P23" s="68"/>
      <c r="Q23" s="237"/>
      <c r="R23" s="68"/>
      <c r="S23" s="237"/>
      <c r="T23" s="68"/>
      <c r="U23" s="68"/>
      <c r="V23" s="68"/>
      <c r="W23" s="68"/>
      <c r="X23" s="68"/>
      <c r="Y23" s="237"/>
      <c r="Z23" s="237"/>
      <c r="AA23" s="237"/>
      <c r="AB23" s="68"/>
      <c r="AC23" s="237"/>
      <c r="AD23" s="68"/>
      <c r="AE23" s="237"/>
      <c r="AF23" s="68"/>
      <c r="AG23" s="237"/>
      <c r="AH23" s="68"/>
      <c r="AI23" s="237"/>
      <c r="AJ23" s="68"/>
      <c r="AK23" s="68"/>
      <c r="AL23" s="68"/>
      <c r="AM23" s="68"/>
    </row>
    <row r="24" spans="1:39" ht="18" customHeight="1" x14ac:dyDescent="0.3">
      <c r="A24" s="76" t="s">
        <v>404</v>
      </c>
      <c r="B24" s="71"/>
      <c r="C24" s="237"/>
      <c r="D24" s="68"/>
      <c r="E24" s="237"/>
      <c r="F24" s="68"/>
      <c r="G24" s="72"/>
      <c r="H24" s="68"/>
      <c r="I24" s="68"/>
      <c r="J24" s="68"/>
      <c r="K24" s="68"/>
      <c r="L24" s="68"/>
      <c r="M24" s="237"/>
      <c r="N24" s="68"/>
      <c r="O24" s="237"/>
      <c r="P24" s="68"/>
      <c r="Q24" s="237"/>
      <c r="R24" s="68"/>
      <c r="S24" s="237"/>
      <c r="T24" s="68"/>
      <c r="U24" s="68"/>
      <c r="V24" s="68"/>
      <c r="W24" s="68"/>
      <c r="X24" s="68"/>
      <c r="Y24" s="237"/>
      <c r="Z24" s="237"/>
      <c r="AA24" s="237"/>
      <c r="AB24" s="68"/>
      <c r="AC24" s="237"/>
      <c r="AD24" s="68"/>
      <c r="AE24" s="237"/>
      <c r="AF24" s="68"/>
      <c r="AG24" s="237"/>
      <c r="AH24" s="68"/>
      <c r="AI24" s="88"/>
      <c r="AJ24" s="68"/>
      <c r="AK24" s="68"/>
      <c r="AL24" s="68"/>
      <c r="AM24" s="68"/>
    </row>
    <row r="25" spans="1:39" ht="18" customHeight="1" x14ac:dyDescent="0.3">
      <c r="A25" s="76" t="s">
        <v>221</v>
      </c>
      <c r="B25" s="71"/>
      <c r="C25" s="88">
        <v>0</v>
      </c>
      <c r="D25" s="88"/>
      <c r="E25" s="88">
        <v>0</v>
      </c>
      <c r="F25" s="88"/>
      <c r="G25" s="88">
        <v>0</v>
      </c>
      <c r="H25" s="159"/>
      <c r="I25" s="160">
        <v>-58940</v>
      </c>
      <c r="J25" s="159"/>
      <c r="K25" s="88">
        <v>0</v>
      </c>
      <c r="L25" s="88"/>
      <c r="M25" s="88">
        <v>0</v>
      </c>
      <c r="N25" s="88"/>
      <c r="O25" s="88">
        <v>-787</v>
      </c>
      <c r="P25" s="88"/>
      <c r="Q25" s="88">
        <v>0</v>
      </c>
      <c r="R25" s="88"/>
      <c r="S25" s="88">
        <v>0</v>
      </c>
      <c r="T25" s="159"/>
      <c r="U25" s="88">
        <v>0</v>
      </c>
      <c r="V25" s="88"/>
      <c r="W25" s="88">
        <v>0</v>
      </c>
      <c r="X25" s="88"/>
      <c r="Y25" s="88">
        <v>0</v>
      </c>
      <c r="Z25" s="159"/>
      <c r="AA25" s="88">
        <v>134</v>
      </c>
      <c r="AB25" s="159"/>
      <c r="AC25" s="88">
        <f>SUM(S25:AB25)</f>
        <v>134</v>
      </c>
      <c r="AD25" s="159"/>
      <c r="AE25" s="88">
        <f>AC25+SUM(C25:Q25)</f>
        <v>-59593</v>
      </c>
      <c r="AF25" s="158"/>
      <c r="AG25" s="88">
        <v>0</v>
      </c>
      <c r="AH25" s="158"/>
      <c r="AI25" s="88">
        <f t="shared" ref="AI25:AI27" si="0">SUM(AE25:AG25)</f>
        <v>-59593</v>
      </c>
      <c r="AJ25" s="158"/>
      <c r="AK25" s="88">
        <v>59588</v>
      </c>
      <c r="AL25" s="158"/>
      <c r="AM25" s="88">
        <f>SUM(AI25,AK25)</f>
        <v>-5</v>
      </c>
    </row>
    <row r="26" spans="1:39" ht="18" customHeight="1" x14ac:dyDescent="0.3">
      <c r="A26" s="76" t="s">
        <v>385</v>
      </c>
      <c r="B26" s="71"/>
      <c r="C26" s="88">
        <v>0</v>
      </c>
      <c r="D26" s="158"/>
      <c r="E26" s="88">
        <v>0</v>
      </c>
      <c r="F26" s="158"/>
      <c r="G26" s="88">
        <v>-79</v>
      </c>
      <c r="H26" s="158"/>
      <c r="I26" s="160">
        <v>4066</v>
      </c>
      <c r="J26" s="158"/>
      <c r="K26" s="88">
        <v>0</v>
      </c>
      <c r="L26" s="158"/>
      <c r="M26" s="88">
        <v>0</v>
      </c>
      <c r="N26" s="158"/>
      <c r="O26" s="88">
        <v>-948786</v>
      </c>
      <c r="P26" s="158"/>
      <c r="Q26" s="88">
        <v>0</v>
      </c>
      <c r="R26" s="158"/>
      <c r="S26" s="88">
        <v>0</v>
      </c>
      <c r="T26" s="158"/>
      <c r="U26" s="88">
        <v>0</v>
      </c>
      <c r="V26" s="88"/>
      <c r="W26" s="88">
        <v>0</v>
      </c>
      <c r="X26" s="88"/>
      <c r="Y26" s="88">
        <v>0</v>
      </c>
      <c r="Z26" s="88"/>
      <c r="AA26" s="88">
        <v>0</v>
      </c>
      <c r="AB26" s="158"/>
      <c r="AC26" s="88">
        <f>SUM(S26:AB26)</f>
        <v>0</v>
      </c>
      <c r="AD26" s="158"/>
      <c r="AE26" s="88">
        <f t="shared" ref="AE26:AE27" si="1">AC26+SUM(C26:Q26)</f>
        <v>-944799</v>
      </c>
      <c r="AF26" s="158"/>
      <c r="AG26" s="88">
        <v>0</v>
      </c>
      <c r="AH26" s="158"/>
      <c r="AI26" s="88">
        <f t="shared" si="0"/>
        <v>-944799</v>
      </c>
      <c r="AJ26" s="158"/>
      <c r="AK26" s="88">
        <v>0</v>
      </c>
      <c r="AL26" s="158"/>
      <c r="AM26" s="88">
        <f>SUM(AI26,AK26)</f>
        <v>-944799</v>
      </c>
    </row>
    <row r="27" spans="1:39" ht="18" customHeight="1" x14ac:dyDescent="0.3">
      <c r="A27" s="76" t="s">
        <v>358</v>
      </c>
      <c r="B27" s="71"/>
      <c r="C27" s="88">
        <v>0</v>
      </c>
      <c r="D27" s="158"/>
      <c r="E27" s="88">
        <v>0</v>
      </c>
      <c r="F27" s="158"/>
      <c r="G27" s="88">
        <v>0</v>
      </c>
      <c r="H27" s="158"/>
      <c r="I27" s="160">
        <v>0</v>
      </c>
      <c r="J27" s="158"/>
      <c r="K27" s="88">
        <v>0</v>
      </c>
      <c r="L27" s="158"/>
      <c r="M27" s="88">
        <v>0</v>
      </c>
      <c r="N27" s="158"/>
      <c r="O27" s="88">
        <v>0</v>
      </c>
      <c r="P27" s="158"/>
      <c r="Q27" s="88">
        <v>0</v>
      </c>
      <c r="R27" s="158"/>
      <c r="S27" s="88">
        <v>0</v>
      </c>
      <c r="T27" s="158"/>
      <c r="U27" s="88">
        <v>0</v>
      </c>
      <c r="V27" s="88"/>
      <c r="W27" s="88">
        <v>0</v>
      </c>
      <c r="X27" s="88"/>
      <c r="Y27" s="88">
        <v>0</v>
      </c>
      <c r="Z27" s="88"/>
      <c r="AA27" s="88">
        <v>0</v>
      </c>
      <c r="AB27" s="158"/>
      <c r="AC27" s="88">
        <f>SUM(S27:AB27)</f>
        <v>0</v>
      </c>
      <c r="AD27" s="158"/>
      <c r="AE27" s="88">
        <f t="shared" si="1"/>
        <v>0</v>
      </c>
      <c r="AF27" s="158"/>
      <c r="AG27" s="88">
        <v>0</v>
      </c>
      <c r="AH27" s="158"/>
      <c r="AI27" s="88">
        <f t="shared" si="0"/>
        <v>0</v>
      </c>
      <c r="AJ27" s="158"/>
      <c r="AK27" s="88">
        <v>189587</v>
      </c>
      <c r="AL27" s="158"/>
      <c r="AM27" s="88">
        <f>SUM(AI27,AK27)</f>
        <v>189587</v>
      </c>
    </row>
    <row r="28" spans="1:39" ht="18" customHeight="1" x14ac:dyDescent="0.3">
      <c r="A28" s="76" t="s">
        <v>359</v>
      </c>
      <c r="C28" s="91">
        <v>0</v>
      </c>
      <c r="D28" s="83"/>
      <c r="E28" s="91">
        <v>0</v>
      </c>
      <c r="F28" s="88"/>
      <c r="G28" s="91">
        <v>0</v>
      </c>
      <c r="H28" s="88"/>
      <c r="I28" s="91">
        <v>1900</v>
      </c>
      <c r="J28" s="88"/>
      <c r="K28" s="91">
        <v>0</v>
      </c>
      <c r="L28" s="88"/>
      <c r="M28" s="91">
        <v>0</v>
      </c>
      <c r="N28" s="88"/>
      <c r="O28" s="91">
        <v>-1900</v>
      </c>
      <c r="P28" s="88"/>
      <c r="Q28" s="91">
        <v>0</v>
      </c>
      <c r="R28" s="88"/>
      <c r="S28" s="91">
        <v>0</v>
      </c>
      <c r="T28" s="88"/>
      <c r="U28" s="91">
        <v>0</v>
      </c>
      <c r="V28" s="88"/>
      <c r="W28" s="91">
        <v>0</v>
      </c>
      <c r="X28" s="88"/>
      <c r="Y28" s="91">
        <v>0</v>
      </c>
      <c r="Z28" s="88"/>
      <c r="AA28" s="91">
        <v>0</v>
      </c>
      <c r="AB28" s="88"/>
      <c r="AC28" s="91">
        <f>SUM(S28:AB28)</f>
        <v>0</v>
      </c>
      <c r="AD28" s="88"/>
      <c r="AE28" s="91">
        <f t="shared" ref="AE28" si="2">AC28+SUM(C28:Q28)</f>
        <v>0</v>
      </c>
      <c r="AF28" s="88"/>
      <c r="AG28" s="91">
        <v>0</v>
      </c>
      <c r="AH28" s="88"/>
      <c r="AI28" s="167">
        <f>SUM(AE28:AG28)</f>
        <v>0</v>
      </c>
      <c r="AJ28" s="83"/>
      <c r="AK28" s="167">
        <v>-2901</v>
      </c>
      <c r="AL28" s="158"/>
      <c r="AM28" s="167">
        <f>SUM(AI28,AK28)</f>
        <v>-2901</v>
      </c>
    </row>
    <row r="29" spans="1:39" ht="18" customHeight="1" x14ac:dyDescent="0.3">
      <c r="A29" s="141" t="s">
        <v>225</v>
      </c>
      <c r="B29" s="71"/>
      <c r="C29" s="88"/>
      <c r="D29" s="68"/>
      <c r="E29" s="88"/>
      <c r="F29" s="68"/>
      <c r="G29" s="88"/>
      <c r="H29" s="68"/>
      <c r="I29" s="88"/>
      <c r="J29" s="68"/>
      <c r="K29" s="88"/>
      <c r="L29" s="68"/>
      <c r="M29" s="88"/>
      <c r="N29" s="68"/>
      <c r="O29" s="237"/>
      <c r="P29" s="68"/>
      <c r="Q29" s="88"/>
      <c r="R29" s="68"/>
      <c r="S29" s="237"/>
      <c r="T29" s="68"/>
      <c r="U29" s="237"/>
      <c r="V29" s="237"/>
      <c r="W29" s="237"/>
      <c r="X29" s="237"/>
      <c r="Y29" s="237"/>
      <c r="Z29" s="237"/>
      <c r="AA29" s="237"/>
      <c r="AB29" s="68"/>
      <c r="AC29" s="237"/>
      <c r="AD29" s="68"/>
      <c r="AE29" s="237"/>
      <c r="AF29" s="68"/>
      <c r="AG29" s="237"/>
      <c r="AH29" s="68"/>
      <c r="AI29" s="237"/>
      <c r="AJ29" s="68"/>
      <c r="AK29" s="68"/>
      <c r="AL29" s="68"/>
      <c r="AM29" s="68"/>
    </row>
    <row r="30" spans="1:39" ht="18" customHeight="1" x14ac:dyDescent="0.3">
      <c r="A30" s="141" t="s">
        <v>357</v>
      </c>
      <c r="B30" s="71"/>
      <c r="C30" s="238">
        <f>SUM(C25:C28)</f>
        <v>0</v>
      </c>
      <c r="D30" s="137"/>
      <c r="E30" s="238">
        <f>SUM(E25:E28)</f>
        <v>0</v>
      </c>
      <c r="F30" s="137"/>
      <c r="G30" s="238">
        <f>SUM(G25:G28)</f>
        <v>-79</v>
      </c>
      <c r="H30" s="137"/>
      <c r="I30" s="238">
        <f>SUM(I25:I28)</f>
        <v>-52974</v>
      </c>
      <c r="J30" s="137"/>
      <c r="K30" s="238">
        <f>SUM(K25:K28)</f>
        <v>0</v>
      </c>
      <c r="L30" s="137"/>
      <c r="M30" s="238">
        <f>SUM(M25:M28)</f>
        <v>0</v>
      </c>
      <c r="N30" s="137"/>
      <c r="O30" s="238">
        <f>SUM(O25:O28)</f>
        <v>-951473</v>
      </c>
      <c r="P30" s="137"/>
      <c r="Q30" s="238">
        <f>SUM(Q25:Q28)</f>
        <v>0</v>
      </c>
      <c r="R30" s="137"/>
      <c r="S30" s="238">
        <f>SUM(S25:S28)</f>
        <v>0</v>
      </c>
      <c r="T30" s="137"/>
      <c r="U30" s="238">
        <f>SUM(U25:U28)</f>
        <v>0</v>
      </c>
      <c r="V30" s="137"/>
      <c r="W30" s="238">
        <f>SUM(W25:W28)</f>
        <v>0</v>
      </c>
      <c r="X30" s="137"/>
      <c r="Y30" s="238">
        <f>SUM(Y25:Y28)</f>
        <v>0</v>
      </c>
      <c r="Z30" s="137"/>
      <c r="AA30" s="238">
        <f>SUM(AA25:AA28)</f>
        <v>134</v>
      </c>
      <c r="AB30" s="137"/>
      <c r="AC30" s="238">
        <f>SUM(AC25:AC28)</f>
        <v>134</v>
      </c>
      <c r="AD30" s="137"/>
      <c r="AE30" s="238">
        <f>SUM(AE25:AE28)</f>
        <v>-1004392</v>
      </c>
      <c r="AF30" s="137"/>
      <c r="AG30" s="238">
        <f>SUM(AG25:AG28)</f>
        <v>0</v>
      </c>
      <c r="AH30" s="137"/>
      <c r="AI30" s="238">
        <f>SUM(AI25:AI28)</f>
        <v>-1004392</v>
      </c>
      <c r="AJ30" s="137"/>
      <c r="AK30" s="238">
        <f>SUM(AK25:AK28)</f>
        <v>246274</v>
      </c>
      <c r="AL30" s="137"/>
      <c r="AM30" s="238">
        <f>SUM(AM25:AM28)</f>
        <v>-758118</v>
      </c>
    </row>
    <row r="31" spans="1:39" ht="18" customHeight="1" x14ac:dyDescent="0.3">
      <c r="A31" s="75" t="s">
        <v>226</v>
      </c>
      <c r="B31" s="71"/>
      <c r="C31" s="200"/>
      <c r="D31" s="233"/>
      <c r="E31" s="200"/>
      <c r="F31" s="233"/>
      <c r="G31" s="200"/>
      <c r="H31" s="233"/>
      <c r="I31" s="233"/>
      <c r="J31" s="233"/>
      <c r="K31" s="233"/>
      <c r="L31" s="233"/>
      <c r="M31" s="200"/>
      <c r="N31" s="233"/>
      <c r="O31" s="200"/>
      <c r="P31" s="72"/>
      <c r="Q31" s="200"/>
      <c r="R31" s="233"/>
      <c r="S31" s="200"/>
      <c r="T31" s="233"/>
      <c r="U31" s="200"/>
      <c r="V31" s="200"/>
      <c r="W31" s="200"/>
      <c r="X31" s="200"/>
      <c r="Y31" s="200"/>
      <c r="Z31" s="200"/>
      <c r="AA31" s="200"/>
      <c r="AB31" s="233"/>
      <c r="AC31" s="200"/>
      <c r="AD31" s="233"/>
      <c r="AE31" s="200"/>
      <c r="AF31" s="233"/>
      <c r="AG31" s="200"/>
      <c r="AH31" s="233"/>
      <c r="AI31" s="200"/>
      <c r="AJ31" s="233"/>
      <c r="AK31" s="158"/>
      <c r="AL31" s="233"/>
      <c r="AM31" s="158"/>
    </row>
    <row r="32" spans="1:39" ht="18" customHeight="1" x14ac:dyDescent="0.3">
      <c r="A32" s="75" t="s">
        <v>227</v>
      </c>
      <c r="B32" s="71"/>
      <c r="C32" s="238">
        <f>C21+C30</f>
        <v>0</v>
      </c>
      <c r="D32" s="233"/>
      <c r="E32" s="238">
        <f>E21+E30</f>
        <v>0</v>
      </c>
      <c r="F32" s="233"/>
      <c r="G32" s="238">
        <f>G21+G30</f>
        <v>-79</v>
      </c>
      <c r="H32" s="233"/>
      <c r="I32" s="238">
        <f>I21+I30</f>
        <v>-52974</v>
      </c>
      <c r="J32" s="233"/>
      <c r="K32" s="238">
        <f>K21+K30</f>
        <v>0</v>
      </c>
      <c r="L32" s="233"/>
      <c r="M32" s="238">
        <f>M21+M30</f>
        <v>0</v>
      </c>
      <c r="N32" s="233"/>
      <c r="O32" s="238">
        <f>O21+O30</f>
        <v>-3713776</v>
      </c>
      <c r="P32" s="72"/>
      <c r="Q32" s="238">
        <f>Q21+Q30</f>
        <v>-2692197</v>
      </c>
      <c r="R32" s="233"/>
      <c r="S32" s="238">
        <f>S21+S30</f>
        <v>0</v>
      </c>
      <c r="T32" s="233"/>
      <c r="U32" s="238">
        <f>U21+U30</f>
        <v>0</v>
      </c>
      <c r="V32" s="137"/>
      <c r="W32" s="238">
        <f>W21+W30</f>
        <v>0</v>
      </c>
      <c r="X32" s="137"/>
      <c r="Y32" s="238">
        <f>Y21+Y30</f>
        <v>0</v>
      </c>
      <c r="Z32" s="137"/>
      <c r="AA32" s="238">
        <f>AA21+AA30</f>
        <v>134</v>
      </c>
      <c r="AB32" s="137"/>
      <c r="AC32" s="238">
        <f>AC21+AC30</f>
        <v>134</v>
      </c>
      <c r="AD32" s="233"/>
      <c r="AE32" s="238">
        <f>AE21+AE30</f>
        <v>-6458892</v>
      </c>
      <c r="AF32" s="233"/>
      <c r="AG32" s="238">
        <f>AG21+AG30</f>
        <v>0</v>
      </c>
      <c r="AH32" s="233"/>
      <c r="AI32" s="238">
        <f>AI21+AI30</f>
        <v>-6458892</v>
      </c>
      <c r="AJ32" s="233"/>
      <c r="AK32" s="238">
        <f>AK21+AK30</f>
        <v>197106</v>
      </c>
      <c r="AL32" s="233"/>
      <c r="AM32" s="238">
        <f>AM21+AM30</f>
        <v>-6261786</v>
      </c>
    </row>
    <row r="33" spans="1:39" ht="18" customHeight="1" x14ac:dyDescent="0.3">
      <c r="A33" s="75" t="s">
        <v>228</v>
      </c>
      <c r="B33" s="71"/>
      <c r="C33" s="200"/>
      <c r="D33" s="233"/>
      <c r="E33" s="200"/>
      <c r="F33" s="233"/>
      <c r="G33" s="200"/>
      <c r="H33" s="233"/>
      <c r="I33" s="233"/>
      <c r="J33" s="233"/>
      <c r="K33" s="233"/>
      <c r="L33" s="233"/>
      <c r="M33" s="200"/>
      <c r="N33" s="233"/>
      <c r="O33" s="200"/>
      <c r="P33" s="72"/>
      <c r="Q33" s="200"/>
      <c r="R33" s="233"/>
      <c r="S33" s="200"/>
      <c r="T33" s="233"/>
      <c r="U33" s="233"/>
      <c r="V33" s="233"/>
      <c r="W33" s="233"/>
      <c r="X33" s="233"/>
      <c r="Y33" s="200"/>
      <c r="Z33" s="200"/>
      <c r="AA33" s="200"/>
      <c r="AB33" s="233"/>
      <c r="AC33" s="200"/>
      <c r="AD33" s="233"/>
      <c r="AE33" s="200"/>
      <c r="AF33" s="233"/>
      <c r="AG33" s="200"/>
      <c r="AH33" s="233"/>
      <c r="AI33" s="200"/>
      <c r="AJ33" s="233"/>
      <c r="AK33" s="158"/>
      <c r="AL33" s="233"/>
      <c r="AM33" s="158"/>
    </row>
    <row r="34" spans="1:39" ht="18" customHeight="1" x14ac:dyDescent="0.3">
      <c r="A34" s="76" t="s">
        <v>396</v>
      </c>
      <c r="B34" s="71"/>
      <c r="C34" s="126">
        <v>0</v>
      </c>
      <c r="D34" s="126"/>
      <c r="E34" s="126">
        <v>0</v>
      </c>
      <c r="F34" s="126"/>
      <c r="G34" s="126">
        <v>0</v>
      </c>
      <c r="H34" s="126"/>
      <c r="I34" s="126">
        <v>0</v>
      </c>
      <c r="J34" s="126"/>
      <c r="K34" s="126">
        <v>0</v>
      </c>
      <c r="L34" s="126"/>
      <c r="M34" s="126">
        <v>0</v>
      </c>
      <c r="N34" s="126"/>
      <c r="O34" s="160">
        <v>-3517513</v>
      </c>
      <c r="P34" s="126"/>
      <c r="Q34" s="126">
        <v>0</v>
      </c>
      <c r="R34" s="126"/>
      <c r="S34" s="126">
        <v>0</v>
      </c>
      <c r="T34" s="126"/>
      <c r="U34" s="126">
        <v>0</v>
      </c>
      <c r="V34" s="126"/>
      <c r="W34" s="126">
        <v>0</v>
      </c>
      <c r="X34" s="126"/>
      <c r="Y34" s="126">
        <v>0</v>
      </c>
      <c r="Z34" s="126"/>
      <c r="AA34" s="126">
        <v>0</v>
      </c>
      <c r="AB34" s="126"/>
      <c r="AC34" s="88">
        <f>SUM(S34:AB34)</f>
        <v>0</v>
      </c>
      <c r="AD34" s="159"/>
      <c r="AE34" s="88">
        <f>AC34+SUM(C34:Q34)</f>
        <v>-3517513</v>
      </c>
      <c r="AF34" s="126"/>
      <c r="AG34" s="126">
        <v>0</v>
      </c>
      <c r="AH34" s="126"/>
      <c r="AI34" s="88">
        <f t="shared" ref="AI34" si="3">SUM(AE34:AG34)</f>
        <v>-3517513</v>
      </c>
      <c r="AJ34" s="126"/>
      <c r="AK34" s="160">
        <v>447177</v>
      </c>
      <c r="AL34" s="126"/>
      <c r="AM34" s="126">
        <f>AI34+AK34</f>
        <v>-3070336</v>
      </c>
    </row>
    <row r="35" spans="1:39" ht="18" customHeight="1" x14ac:dyDescent="0.3">
      <c r="A35" s="76" t="s">
        <v>230</v>
      </c>
      <c r="B35" s="71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</row>
    <row r="36" spans="1:39" ht="18" customHeight="1" x14ac:dyDescent="0.3">
      <c r="A36" s="76" t="s">
        <v>397</v>
      </c>
      <c r="B36" s="71"/>
      <c r="C36" s="126">
        <v>0</v>
      </c>
      <c r="D36" s="126"/>
      <c r="E36" s="126">
        <v>0</v>
      </c>
      <c r="F36" s="126"/>
      <c r="G36" s="126">
        <v>0</v>
      </c>
      <c r="H36" s="126"/>
      <c r="I36" s="126">
        <v>0</v>
      </c>
      <c r="J36" s="126"/>
      <c r="K36" s="126">
        <v>0</v>
      </c>
      <c r="L36" s="126"/>
      <c r="M36" s="126">
        <v>0</v>
      </c>
      <c r="N36" s="126"/>
      <c r="O36" s="160">
        <v>-3051</v>
      </c>
      <c r="P36" s="126"/>
      <c r="Q36" s="126">
        <v>0</v>
      </c>
      <c r="R36" s="126"/>
      <c r="S36" s="126">
        <v>0</v>
      </c>
      <c r="T36" s="126"/>
      <c r="U36" s="126">
        <v>0</v>
      </c>
      <c r="V36" s="126"/>
      <c r="W36" s="126">
        <v>0</v>
      </c>
      <c r="X36" s="126"/>
      <c r="Y36" s="126">
        <v>0</v>
      </c>
      <c r="Z36" s="126"/>
      <c r="AA36" s="126">
        <v>0</v>
      </c>
      <c r="AB36" s="126"/>
      <c r="AC36" s="88">
        <f>SUM(S36:AB36)</f>
        <v>0</v>
      </c>
      <c r="AD36" s="159"/>
      <c r="AE36" s="88">
        <f t="shared" ref="AE36:AE37" si="4">AC36+SUM(C36:Q36)</f>
        <v>-3051</v>
      </c>
      <c r="AF36" s="126"/>
      <c r="AG36" s="126">
        <v>0</v>
      </c>
      <c r="AH36" s="126"/>
      <c r="AI36" s="88">
        <f t="shared" ref="AI36:AI37" si="5">SUM(AE36:AG36)</f>
        <v>-3051</v>
      </c>
      <c r="AJ36" s="126"/>
      <c r="AK36" s="160">
        <v>-763</v>
      </c>
      <c r="AL36" s="126"/>
      <c r="AM36" s="126">
        <f>AI36+AK36</f>
        <v>-3814</v>
      </c>
    </row>
    <row r="37" spans="1:39" ht="18" customHeight="1" x14ac:dyDescent="0.3">
      <c r="A37" s="76" t="s">
        <v>233</v>
      </c>
      <c r="B37" s="71"/>
      <c r="C37" s="91">
        <v>0</v>
      </c>
      <c r="D37" s="158"/>
      <c r="E37" s="91">
        <v>0</v>
      </c>
      <c r="F37" s="158"/>
      <c r="G37" s="91">
        <v>0</v>
      </c>
      <c r="H37" s="158"/>
      <c r="I37" s="91">
        <v>0</v>
      </c>
      <c r="J37" s="158"/>
      <c r="K37" s="91">
        <v>0</v>
      </c>
      <c r="L37" s="158"/>
      <c r="M37" s="91">
        <v>0</v>
      </c>
      <c r="N37" s="158"/>
      <c r="O37" s="91">
        <v>0</v>
      </c>
      <c r="P37" s="158"/>
      <c r="Q37" s="91">
        <v>0</v>
      </c>
      <c r="R37" s="158"/>
      <c r="S37" s="167">
        <v>113399</v>
      </c>
      <c r="T37" s="158"/>
      <c r="U37" s="167">
        <v>-264987</v>
      </c>
      <c r="V37" s="239"/>
      <c r="W37" s="167">
        <v>-28011</v>
      </c>
      <c r="X37" s="239"/>
      <c r="Y37" s="167">
        <v>-550560</v>
      </c>
      <c r="Z37" s="88"/>
      <c r="AA37" s="167">
        <v>-6365969</v>
      </c>
      <c r="AB37" s="158"/>
      <c r="AC37" s="91">
        <f>SUM(S37:AB37)</f>
        <v>-7096128</v>
      </c>
      <c r="AD37" s="159"/>
      <c r="AE37" s="167">
        <f t="shared" si="4"/>
        <v>-7096128</v>
      </c>
      <c r="AF37" s="158"/>
      <c r="AG37" s="91">
        <v>0</v>
      </c>
      <c r="AH37" s="158"/>
      <c r="AI37" s="91">
        <f t="shared" si="5"/>
        <v>-7096128</v>
      </c>
      <c r="AJ37" s="158"/>
      <c r="AK37" s="167">
        <v>214607</v>
      </c>
      <c r="AL37" s="88"/>
      <c r="AM37" s="91">
        <f>AI37+AK37</f>
        <v>-6881521</v>
      </c>
    </row>
    <row r="38" spans="1:39" ht="18" customHeight="1" x14ac:dyDescent="0.3">
      <c r="A38" s="75" t="s">
        <v>144</v>
      </c>
      <c r="B38" s="71"/>
      <c r="C38" s="238">
        <f>SUM(C34:C37)</f>
        <v>0</v>
      </c>
      <c r="D38" s="68"/>
      <c r="E38" s="238">
        <f>SUM(E34:E37)</f>
        <v>0</v>
      </c>
      <c r="F38" s="68"/>
      <c r="G38" s="238">
        <f>SUM(G34:G37)</f>
        <v>0</v>
      </c>
      <c r="H38" s="68"/>
      <c r="I38" s="238">
        <f>SUM(I34:I37)</f>
        <v>0</v>
      </c>
      <c r="J38" s="68"/>
      <c r="K38" s="238">
        <f>SUM(K34:K37)</f>
        <v>0</v>
      </c>
      <c r="L38" s="68"/>
      <c r="M38" s="238">
        <f>SUM(M34:M37)</f>
        <v>0</v>
      </c>
      <c r="N38" s="68"/>
      <c r="O38" s="238">
        <f>SUM(O34:O37)</f>
        <v>-3520564</v>
      </c>
      <c r="P38" s="68"/>
      <c r="Q38" s="238">
        <f>SUM(Q34:Q37)</f>
        <v>0</v>
      </c>
      <c r="R38" s="68"/>
      <c r="S38" s="238">
        <f>SUM(S34:S37)</f>
        <v>113399</v>
      </c>
      <c r="T38" s="68"/>
      <c r="U38" s="238">
        <f>SUM(U34:U37)</f>
        <v>-264987</v>
      </c>
      <c r="V38" s="137"/>
      <c r="W38" s="238">
        <f>SUM(W34:W37)</f>
        <v>-28011</v>
      </c>
      <c r="X38" s="137"/>
      <c r="Y38" s="238">
        <f>SUM(Y34:Y37)</f>
        <v>-550560</v>
      </c>
      <c r="Z38" s="137"/>
      <c r="AA38" s="238">
        <f>SUM(AA34:AA37)</f>
        <v>-6365969</v>
      </c>
      <c r="AB38" s="68"/>
      <c r="AC38" s="238">
        <f>SUM(AC34:AC37)</f>
        <v>-7096128</v>
      </c>
      <c r="AD38" s="68"/>
      <c r="AE38" s="238">
        <f>SUM(AE34:AE37)</f>
        <v>-10616692</v>
      </c>
      <c r="AF38" s="68"/>
      <c r="AG38" s="238">
        <f>SUM(AG34:AG37)</f>
        <v>0</v>
      </c>
      <c r="AH38" s="68"/>
      <c r="AI38" s="238">
        <f>SUM(AI34:AI37)</f>
        <v>-10616692</v>
      </c>
      <c r="AJ38" s="68"/>
      <c r="AK38" s="238">
        <f>SUM(AK34:AK37)</f>
        <v>661021</v>
      </c>
      <c r="AL38" s="68"/>
      <c r="AM38" s="238">
        <f>SUM(AM34:AM37)</f>
        <v>-9955671</v>
      </c>
    </row>
    <row r="39" spans="1:39" ht="18" customHeight="1" x14ac:dyDescent="0.3">
      <c r="A39" s="76" t="s">
        <v>235</v>
      </c>
      <c r="B39" s="71"/>
      <c r="C39" s="137"/>
      <c r="D39" s="68"/>
      <c r="E39" s="137"/>
      <c r="F39" s="68"/>
      <c r="G39" s="137"/>
      <c r="H39" s="68"/>
      <c r="I39" s="137"/>
      <c r="J39" s="68"/>
      <c r="K39" s="137"/>
      <c r="L39" s="68"/>
      <c r="M39" s="137"/>
      <c r="N39" s="68"/>
      <c r="O39" s="137"/>
      <c r="P39" s="68"/>
      <c r="Q39" s="137"/>
      <c r="R39" s="68"/>
      <c r="S39" s="137"/>
      <c r="T39" s="68"/>
      <c r="U39" s="137"/>
      <c r="V39" s="137"/>
      <c r="W39" s="137"/>
      <c r="X39" s="137"/>
      <c r="Y39" s="137"/>
      <c r="Z39" s="137"/>
      <c r="AA39" s="137"/>
      <c r="AB39" s="68"/>
      <c r="AC39" s="137"/>
      <c r="AD39" s="68"/>
      <c r="AE39" s="137"/>
      <c r="AF39" s="68"/>
      <c r="AG39" s="137"/>
      <c r="AH39" s="68"/>
      <c r="AI39" s="137"/>
      <c r="AJ39" s="68"/>
      <c r="AK39" s="137"/>
      <c r="AL39" s="68"/>
      <c r="AM39" s="137"/>
    </row>
    <row r="40" spans="1:39" ht="18" customHeight="1" x14ac:dyDescent="0.3">
      <c r="A40" s="76" t="s">
        <v>236</v>
      </c>
      <c r="B40" s="71"/>
      <c r="C40" s="88">
        <v>0</v>
      </c>
      <c r="D40" s="83"/>
      <c r="E40" s="88">
        <v>0</v>
      </c>
      <c r="F40" s="158"/>
      <c r="G40" s="88">
        <v>0</v>
      </c>
      <c r="H40" s="158"/>
      <c r="I40" s="88">
        <v>0</v>
      </c>
      <c r="J40" s="158"/>
      <c r="K40" s="88">
        <v>0</v>
      </c>
      <c r="L40" s="158"/>
      <c r="M40" s="88">
        <v>0</v>
      </c>
      <c r="N40" s="158"/>
      <c r="O40" s="239">
        <v>-270201</v>
      </c>
      <c r="P40" s="87"/>
      <c r="Q40" s="88">
        <v>0</v>
      </c>
      <c r="R40" s="158"/>
      <c r="S40" s="88">
        <v>0</v>
      </c>
      <c r="T40" s="83"/>
      <c r="U40" s="88">
        <v>0</v>
      </c>
      <c r="V40" s="88"/>
      <c r="W40" s="88">
        <v>0</v>
      </c>
      <c r="X40" s="88"/>
      <c r="Y40" s="88">
        <v>0</v>
      </c>
      <c r="Z40" s="88"/>
      <c r="AA40" s="88">
        <v>0</v>
      </c>
      <c r="AB40" s="83"/>
      <c r="AC40" s="88">
        <f t="shared" ref="AC40:AC41" si="6">SUM(S40:AB40)</f>
        <v>0</v>
      </c>
      <c r="AD40" s="159"/>
      <c r="AE40" s="88">
        <f t="shared" ref="AE40:AE41" si="7">AC40+SUM(C40:Q40)</f>
        <v>-270201</v>
      </c>
      <c r="AF40" s="83"/>
      <c r="AG40" s="88">
        <v>0</v>
      </c>
      <c r="AH40" s="83"/>
      <c r="AI40" s="88">
        <f t="shared" ref="AI40:AI41" si="8">SUM(AE40:AG40)</f>
        <v>-270201</v>
      </c>
      <c r="AJ40" s="83"/>
      <c r="AK40" s="88">
        <v>0</v>
      </c>
      <c r="AL40" s="83"/>
      <c r="AM40" s="88">
        <f>SUM(AI40:AK40)</f>
        <v>-270201</v>
      </c>
    </row>
    <row r="41" spans="1:39" ht="18" customHeight="1" x14ac:dyDescent="0.3">
      <c r="A41" s="76" t="s">
        <v>237</v>
      </c>
      <c r="B41" s="71"/>
      <c r="C41" s="91">
        <v>0</v>
      </c>
      <c r="D41" s="83"/>
      <c r="E41" s="91">
        <v>0</v>
      </c>
      <c r="F41" s="158"/>
      <c r="G41" s="91">
        <v>0</v>
      </c>
      <c r="H41" s="158"/>
      <c r="I41" s="91">
        <v>0</v>
      </c>
      <c r="J41" s="158"/>
      <c r="K41" s="91">
        <v>0</v>
      </c>
      <c r="L41" s="158"/>
      <c r="M41" s="91">
        <v>0</v>
      </c>
      <c r="N41" s="158"/>
      <c r="O41" s="167">
        <v>243993</v>
      </c>
      <c r="P41" s="87"/>
      <c r="Q41" s="91">
        <v>0</v>
      </c>
      <c r="R41" s="158"/>
      <c r="S41" s="91">
        <v>-243993</v>
      </c>
      <c r="T41" s="83"/>
      <c r="U41" s="91">
        <v>0</v>
      </c>
      <c r="V41" s="88"/>
      <c r="W41" s="91">
        <v>0</v>
      </c>
      <c r="X41" s="88"/>
      <c r="Y41" s="91">
        <v>0</v>
      </c>
      <c r="Z41" s="88"/>
      <c r="AA41" s="91">
        <v>0</v>
      </c>
      <c r="AB41" s="83"/>
      <c r="AC41" s="91">
        <f t="shared" si="6"/>
        <v>-243993</v>
      </c>
      <c r="AD41" s="159"/>
      <c r="AE41" s="91">
        <f t="shared" si="7"/>
        <v>0</v>
      </c>
      <c r="AF41" s="83"/>
      <c r="AG41" s="91">
        <v>0</v>
      </c>
      <c r="AH41" s="83"/>
      <c r="AI41" s="91">
        <f t="shared" si="8"/>
        <v>0</v>
      </c>
      <c r="AJ41" s="83"/>
      <c r="AK41" s="91">
        <v>0</v>
      </c>
      <c r="AL41" s="83"/>
      <c r="AM41" s="91">
        <f>SUM(AI41:AK41)</f>
        <v>0</v>
      </c>
    </row>
    <row r="42" spans="1:39" ht="18" customHeight="1" thickBot="1" x14ac:dyDescent="0.35">
      <c r="A42" s="75" t="s">
        <v>247</v>
      </c>
      <c r="B42" s="71"/>
      <c r="C42" s="240">
        <f>C16+C32+C38+C40+C41</f>
        <v>8611242</v>
      </c>
      <c r="D42" s="233"/>
      <c r="E42" s="240">
        <f>E16+E32+E38+E40+E41</f>
        <v>57298909</v>
      </c>
      <c r="F42" s="233"/>
      <c r="G42" s="240">
        <f>G16+G32+G38+G40+G41</f>
        <v>3548392</v>
      </c>
      <c r="H42" s="233"/>
      <c r="I42" s="240">
        <f>I16+I32+I38+I40+I41</f>
        <v>4447066</v>
      </c>
      <c r="J42" s="233"/>
      <c r="K42" s="240">
        <f>K16+K32+K38+K40+K41</f>
        <v>-9917</v>
      </c>
      <c r="L42" s="233"/>
      <c r="M42" s="240">
        <f>M16+M32+M38+M40+M41</f>
        <v>929166</v>
      </c>
      <c r="N42" s="233"/>
      <c r="O42" s="240">
        <f>O16+O32+O38+O40+O41</f>
        <v>129664159</v>
      </c>
      <c r="P42" s="72"/>
      <c r="Q42" s="240">
        <f>Q16+Q32+Q38+Q40+Q41</f>
        <v>-13842424</v>
      </c>
      <c r="R42" s="233"/>
      <c r="S42" s="240">
        <f>S16+S32+S38+S40+S41</f>
        <v>54254524</v>
      </c>
      <c r="T42" s="233"/>
      <c r="U42" s="240">
        <f>U16+U32+U38+U40+U41</f>
        <v>2600397</v>
      </c>
      <c r="V42" s="137"/>
      <c r="W42" s="240">
        <f>W16+W32+W38+W40+W41</f>
        <v>71278</v>
      </c>
      <c r="X42" s="137"/>
      <c r="Y42" s="240">
        <f>Y16+Y32+Y38+Y40+Y41</f>
        <v>5205287</v>
      </c>
      <c r="Z42" s="137"/>
      <c r="AA42" s="240">
        <f>AA16+AA32+AA38+AA40+AA41</f>
        <v>-29071219</v>
      </c>
      <c r="AB42" s="233"/>
      <c r="AC42" s="240">
        <f>AC16+AC32+AC38+AC40+AC41</f>
        <v>33060267</v>
      </c>
      <c r="AD42" s="233"/>
      <c r="AE42" s="240">
        <f>AE16+AE32+AE38+AE40+AE41</f>
        <v>223706860</v>
      </c>
      <c r="AF42" s="233"/>
      <c r="AG42" s="240">
        <f>AG16+AG32+AG38+AG40+AG41</f>
        <v>15000000</v>
      </c>
      <c r="AH42" s="233"/>
      <c r="AI42" s="240">
        <f>AI16+AI32+AI38+AI40+AI41</f>
        <v>238706860</v>
      </c>
      <c r="AJ42" s="233"/>
      <c r="AK42" s="240">
        <f>AK16+AK32+AK38+AK40+AK41</f>
        <v>44649027</v>
      </c>
      <c r="AL42" s="233"/>
      <c r="AM42" s="240">
        <f>AM16+AM32+AM38+AM40+AM41</f>
        <v>283355887</v>
      </c>
    </row>
    <row r="43" spans="1:39" ht="14.5" thickTop="1" x14ac:dyDescent="0.3"/>
  </sheetData>
  <mergeCells count="2">
    <mergeCell ref="C5:AM5"/>
    <mergeCell ref="S6:AC6"/>
  </mergeCells>
  <pageMargins left="0.8" right="0.8" top="0.48" bottom="0.5" header="0.5" footer="0.5"/>
  <pageSetup paperSize="9" scale="39" firstPageNumber="11" orientation="landscape" useFirstPageNumber="1" r:id="rId1"/>
  <headerFooter>
    <oddFooter>&amp;L&amp;13 The accompanying notes form an integral part of the interim financial statements.
&amp;C&amp;13&amp;P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view="pageBreakPreview" topLeftCell="A10" zoomScale="40" zoomScaleNormal="60" zoomScaleSheetLayoutView="40" workbookViewId="0">
      <selection activeCell="AF33" sqref="AF33"/>
    </sheetView>
  </sheetViews>
  <sheetFormatPr defaultColWidth="9.453125" defaultRowHeight="20.25" customHeight="1" x14ac:dyDescent="0.3"/>
  <cols>
    <col min="1" max="1" width="49.453125" style="78" customWidth="1"/>
    <col min="2" max="2" width="6.81640625" style="78" customWidth="1"/>
    <col min="3" max="3" width="15.453125" style="78" customWidth="1"/>
    <col min="4" max="4" width="1" style="78" customWidth="1"/>
    <col min="5" max="5" width="15.453125" style="78" customWidth="1"/>
    <col min="6" max="6" width="1" style="78" customWidth="1"/>
    <col min="7" max="7" width="15.453125" style="78" customWidth="1"/>
    <col min="8" max="8" width="1" style="78" customWidth="1"/>
    <col min="9" max="9" width="15.453125" style="78" customWidth="1"/>
    <col min="10" max="10" width="1" style="78" customWidth="1"/>
    <col min="11" max="11" width="15.453125" style="78" customWidth="1"/>
    <col min="12" max="12" width="1" style="78" customWidth="1"/>
    <col min="13" max="13" width="15.453125" style="78" customWidth="1"/>
    <col min="14" max="14" width="1" style="78" customWidth="1"/>
    <col min="15" max="15" width="15.453125" style="78" customWidth="1"/>
    <col min="16" max="16" width="1" style="78" customWidth="1"/>
    <col min="17" max="17" width="15.453125" style="78" customWidth="1"/>
    <col min="18" max="18" width="1" style="78" customWidth="1"/>
    <col min="19" max="19" width="15.453125" style="78" customWidth="1"/>
    <col min="20" max="20" width="1" style="78" customWidth="1"/>
    <col min="21" max="21" width="16.453125" style="78" bestFit="1" customWidth="1"/>
    <col min="22" max="22" width="1" style="78" customWidth="1"/>
    <col min="23" max="23" width="15.54296875" style="78" customWidth="1"/>
    <col min="24" max="24" width="1" style="78" customWidth="1"/>
    <col min="25" max="25" width="14.453125" style="78" customWidth="1"/>
    <col min="26" max="26" width="1" style="78" customWidth="1"/>
    <col min="27" max="27" width="14.453125" style="78" customWidth="1"/>
    <col min="28" max="28" width="1" style="78" customWidth="1"/>
    <col min="29" max="29" width="15.453125" style="78" customWidth="1"/>
    <col min="30" max="16384" width="9.453125" style="78"/>
  </cols>
  <sheetData>
    <row r="1" spans="1:29" ht="20.25" customHeight="1" x14ac:dyDescent="0.3">
      <c r="A1" s="115" t="s">
        <v>154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29" ht="20.25" customHeight="1" x14ac:dyDescent="0.3">
      <c r="A2" s="115" t="s">
        <v>155</v>
      </c>
      <c r="B2" s="115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</row>
    <row r="3" spans="1:29" ht="20.25" customHeight="1" x14ac:dyDescent="0.3">
      <c r="A3" s="118" t="s">
        <v>156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</row>
    <row r="4" spans="1:29" ht="20.25" customHeight="1" x14ac:dyDescent="0.3">
      <c r="A4" s="119"/>
      <c r="B4" s="119"/>
      <c r="AC4" s="79"/>
    </row>
    <row r="5" spans="1:29" ht="20.25" customHeight="1" x14ac:dyDescent="0.3">
      <c r="A5" s="119"/>
      <c r="B5" s="119"/>
      <c r="AC5" s="79" t="s">
        <v>3</v>
      </c>
    </row>
    <row r="6" spans="1:29" ht="20.25" customHeight="1" x14ac:dyDescent="0.3">
      <c r="A6" s="120"/>
      <c r="B6" s="120"/>
      <c r="C6" s="256" t="s">
        <v>248</v>
      </c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</row>
    <row r="7" spans="1:29" ht="20.25" customHeight="1" x14ac:dyDescent="0.3">
      <c r="A7" s="120"/>
      <c r="B7" s="120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4" t="s">
        <v>158</v>
      </c>
      <c r="R7" s="255"/>
      <c r="S7" s="255"/>
      <c r="T7" s="255"/>
      <c r="U7" s="255"/>
      <c r="V7" s="255"/>
      <c r="W7" s="255"/>
      <c r="X7" s="25"/>
      <c r="Y7" s="25"/>
      <c r="Z7" s="25"/>
      <c r="AA7" s="25"/>
      <c r="AB7" s="25"/>
      <c r="AC7" s="25"/>
    </row>
    <row r="8" spans="1:29" ht="20.25" customHeight="1" x14ac:dyDescent="0.3">
      <c r="A8" s="120"/>
      <c r="B8" s="120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121"/>
      <c r="R8" s="121"/>
      <c r="S8" s="121"/>
      <c r="T8" s="121"/>
      <c r="V8" s="121"/>
      <c r="W8" s="121"/>
      <c r="X8" s="25"/>
      <c r="Y8" s="25"/>
      <c r="Z8" s="25"/>
      <c r="AA8" s="25"/>
      <c r="AB8" s="25"/>
      <c r="AC8" s="25"/>
    </row>
    <row r="9" spans="1:29" ht="20.25" customHeight="1" x14ac:dyDescent="0.3">
      <c r="C9" s="121"/>
      <c r="D9" s="121"/>
      <c r="E9" s="122"/>
      <c r="F9" s="121"/>
      <c r="G9" s="1"/>
      <c r="H9" s="121"/>
      <c r="I9" s="122"/>
      <c r="J9" s="121"/>
      <c r="K9" s="1"/>
      <c r="L9" s="121"/>
      <c r="M9" s="121"/>
      <c r="N9" s="121"/>
      <c r="O9" s="121"/>
      <c r="P9" s="121"/>
      <c r="Q9" s="34"/>
      <c r="R9" s="121"/>
      <c r="S9" s="121"/>
      <c r="T9" s="121"/>
      <c r="U9" s="122" t="s">
        <v>249</v>
      </c>
      <c r="V9" s="121"/>
      <c r="W9" s="122"/>
      <c r="X9" s="121"/>
      <c r="Y9" s="121"/>
      <c r="Z9" s="121"/>
      <c r="AA9" s="121"/>
      <c r="AB9" s="121"/>
      <c r="AC9" s="121"/>
    </row>
    <row r="10" spans="1:29" ht="20.25" customHeight="1" x14ac:dyDescent="0.3">
      <c r="C10" s="121"/>
      <c r="D10" s="121"/>
      <c r="E10" s="122"/>
      <c r="F10" s="121"/>
      <c r="G10" s="1"/>
      <c r="H10" s="121"/>
      <c r="I10" s="122"/>
      <c r="J10" s="121"/>
      <c r="K10" s="1"/>
      <c r="L10" s="121"/>
      <c r="M10" s="121"/>
      <c r="N10" s="121"/>
      <c r="O10" s="121"/>
      <c r="P10" s="121"/>
      <c r="Q10" s="34"/>
      <c r="R10" s="121"/>
      <c r="S10" s="121"/>
      <c r="T10" s="121"/>
      <c r="U10" s="121" t="s">
        <v>160</v>
      </c>
      <c r="V10" s="121"/>
      <c r="W10" s="122"/>
      <c r="X10" s="121"/>
      <c r="Y10" s="121"/>
      <c r="Z10" s="121"/>
      <c r="AA10" s="121"/>
      <c r="AB10" s="121"/>
      <c r="AC10" s="121"/>
    </row>
    <row r="11" spans="1:29" ht="20.25" customHeight="1" x14ac:dyDescent="0.3">
      <c r="C11" s="121"/>
      <c r="D11" s="121"/>
      <c r="E11" s="122"/>
      <c r="F11" s="121"/>
      <c r="G11" s="1"/>
      <c r="H11" s="121"/>
      <c r="I11" s="122"/>
      <c r="J11" s="121"/>
      <c r="K11" s="1"/>
      <c r="L11" s="121"/>
      <c r="M11" s="121"/>
      <c r="N11" s="121"/>
      <c r="O11" s="121"/>
      <c r="P11" s="121"/>
      <c r="Q11" s="34"/>
      <c r="R11" s="121"/>
      <c r="S11" s="122"/>
      <c r="T11" s="121"/>
      <c r="U11" s="122" t="s">
        <v>360</v>
      </c>
      <c r="V11" s="121"/>
      <c r="W11" s="122" t="s">
        <v>165</v>
      </c>
      <c r="X11" s="121"/>
      <c r="Y11" s="121"/>
      <c r="Z11" s="121"/>
      <c r="AA11" s="121"/>
      <c r="AB11" s="121"/>
      <c r="AC11" s="121"/>
    </row>
    <row r="12" spans="1:29" ht="20.25" customHeight="1" x14ac:dyDescent="0.3">
      <c r="C12" s="122" t="s">
        <v>167</v>
      </c>
      <c r="D12" s="121"/>
      <c r="E12" s="122" t="s">
        <v>168</v>
      </c>
      <c r="F12" s="121"/>
      <c r="G12" s="122"/>
      <c r="H12" s="121"/>
      <c r="I12" s="122" t="s">
        <v>170</v>
      </c>
      <c r="J12" s="121"/>
      <c r="K12" s="121"/>
      <c r="L12" s="121"/>
      <c r="M12" s="121" t="s">
        <v>171</v>
      </c>
      <c r="N12" s="121"/>
      <c r="O12" s="121"/>
      <c r="P12" s="121"/>
      <c r="Q12" s="122" t="s">
        <v>239</v>
      </c>
      <c r="R12" s="121"/>
      <c r="S12" s="122" t="s">
        <v>250</v>
      </c>
      <c r="T12" s="121"/>
      <c r="U12" s="122" t="s">
        <v>173</v>
      </c>
      <c r="V12" s="121"/>
      <c r="W12" s="121" t="s">
        <v>175</v>
      </c>
      <c r="X12" s="121"/>
      <c r="Y12" s="122"/>
      <c r="Z12" s="121"/>
      <c r="AA12" s="121" t="s">
        <v>176</v>
      </c>
      <c r="AB12" s="121"/>
      <c r="AC12" s="122" t="s">
        <v>179</v>
      </c>
    </row>
    <row r="13" spans="1:29" ht="20.25" customHeight="1" x14ac:dyDescent="0.3">
      <c r="C13" s="122" t="s">
        <v>180</v>
      </c>
      <c r="D13" s="121"/>
      <c r="E13" s="122" t="s">
        <v>181</v>
      </c>
      <c r="F13" s="121"/>
      <c r="G13" s="122" t="s">
        <v>182</v>
      </c>
      <c r="H13" s="121"/>
      <c r="I13" s="122" t="s">
        <v>184</v>
      </c>
      <c r="J13" s="121"/>
      <c r="K13" s="121" t="s">
        <v>185</v>
      </c>
      <c r="L13" s="121"/>
      <c r="M13" s="121" t="s">
        <v>186</v>
      </c>
      <c r="N13" s="121"/>
      <c r="O13" s="121" t="s">
        <v>187</v>
      </c>
      <c r="P13" s="121"/>
      <c r="Q13" s="122" t="s">
        <v>188</v>
      </c>
      <c r="R13" s="121"/>
      <c r="S13" s="122" t="s">
        <v>189</v>
      </c>
      <c r="T13" s="121"/>
      <c r="U13" s="122" t="s">
        <v>190</v>
      </c>
      <c r="V13" s="121"/>
      <c r="W13" s="121" t="s">
        <v>251</v>
      </c>
      <c r="X13" s="121"/>
      <c r="Y13" s="121"/>
      <c r="Z13" s="121"/>
      <c r="AA13" s="121" t="s">
        <v>193</v>
      </c>
      <c r="AB13" s="121"/>
      <c r="AC13" s="122" t="s">
        <v>196</v>
      </c>
    </row>
    <row r="14" spans="1:29" ht="20.25" customHeight="1" x14ac:dyDescent="0.3">
      <c r="A14" s="1"/>
      <c r="B14" s="71" t="s">
        <v>10</v>
      </c>
      <c r="C14" s="123" t="s">
        <v>197</v>
      </c>
      <c r="D14" s="121"/>
      <c r="E14" s="123" t="s">
        <v>198</v>
      </c>
      <c r="F14" s="121"/>
      <c r="G14" s="124" t="s">
        <v>199</v>
      </c>
      <c r="H14" s="121"/>
      <c r="I14" s="124" t="s">
        <v>201</v>
      </c>
      <c r="J14" s="121"/>
      <c r="K14" s="123" t="s">
        <v>202</v>
      </c>
      <c r="L14" s="121"/>
      <c r="M14" s="123" t="s">
        <v>203</v>
      </c>
      <c r="N14" s="121"/>
      <c r="O14" s="123" t="s">
        <v>198</v>
      </c>
      <c r="P14" s="121"/>
      <c r="Q14" s="124" t="s">
        <v>204</v>
      </c>
      <c r="R14" s="121"/>
      <c r="S14" s="123" t="s">
        <v>205</v>
      </c>
      <c r="T14" s="121"/>
      <c r="U14" s="124" t="s">
        <v>206</v>
      </c>
      <c r="V14" s="121"/>
      <c r="W14" s="124" t="s">
        <v>252</v>
      </c>
      <c r="X14" s="121"/>
      <c r="Y14" s="123" t="s">
        <v>87</v>
      </c>
      <c r="Z14" s="121"/>
      <c r="AA14" s="123" t="s">
        <v>209</v>
      </c>
      <c r="AB14" s="121"/>
      <c r="AC14" s="123" t="s">
        <v>208</v>
      </c>
    </row>
    <row r="15" spans="1:29" ht="20.25" customHeight="1" x14ac:dyDescent="0.3">
      <c r="A15" s="75"/>
      <c r="B15" s="75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</row>
    <row r="16" spans="1:29" ht="20.25" customHeight="1" x14ac:dyDescent="0.3">
      <c r="A16" s="75" t="s">
        <v>212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</row>
    <row r="17" spans="1:29" ht="20.25" customHeight="1" x14ac:dyDescent="0.3">
      <c r="A17" s="75" t="s">
        <v>213</v>
      </c>
      <c r="B17" s="75"/>
      <c r="C17" s="227">
        <v>8611242</v>
      </c>
      <c r="D17" s="227"/>
      <c r="E17" s="227">
        <v>56408882</v>
      </c>
      <c r="F17" s="228"/>
      <c r="G17" s="227">
        <v>3470021</v>
      </c>
      <c r="H17" s="228"/>
      <c r="I17" s="227">
        <v>490423</v>
      </c>
      <c r="J17" s="228"/>
      <c r="K17" s="227">
        <v>929166</v>
      </c>
      <c r="L17" s="228"/>
      <c r="M17" s="227">
        <v>48369402</v>
      </c>
      <c r="N17" s="228"/>
      <c r="O17" s="227">
        <v>-6244707</v>
      </c>
      <c r="P17" s="228"/>
      <c r="Q17" s="227">
        <v>5087916</v>
      </c>
      <c r="R17" s="228"/>
      <c r="S17" s="227">
        <v>-53772</v>
      </c>
      <c r="T17" s="228"/>
      <c r="U17" s="227">
        <v>488567</v>
      </c>
      <c r="V17" s="228"/>
      <c r="W17" s="227">
        <f>SUM(Q17:U17)</f>
        <v>5522711</v>
      </c>
      <c r="X17" s="228"/>
      <c r="Y17" s="227">
        <f>SUM(C17:O17,W17)</f>
        <v>117557140</v>
      </c>
      <c r="Z17" s="228"/>
      <c r="AA17" s="227">
        <v>15000000</v>
      </c>
      <c r="AB17" s="228"/>
      <c r="AC17" s="227">
        <f>SUM(Y17,AA17)</f>
        <v>132557140</v>
      </c>
    </row>
    <row r="18" spans="1:29" ht="20.25" customHeight="1" x14ac:dyDescent="0.3">
      <c r="A18" s="75" t="s">
        <v>214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</row>
    <row r="19" spans="1:29" ht="20.25" customHeight="1" x14ac:dyDescent="0.3">
      <c r="A19" s="141" t="s">
        <v>215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</row>
    <row r="20" spans="1:29" ht="20.25" customHeight="1" x14ac:dyDescent="0.3">
      <c r="A20" s="76" t="s">
        <v>253</v>
      </c>
      <c r="B20" s="71">
        <v>10</v>
      </c>
      <c r="C20" s="187">
        <v>0</v>
      </c>
      <c r="D20" s="187"/>
      <c r="E20" s="187">
        <v>0</v>
      </c>
      <c r="F20" s="187"/>
      <c r="G20" s="187">
        <v>0</v>
      </c>
      <c r="H20" s="187"/>
      <c r="I20" s="187">
        <v>0</v>
      </c>
      <c r="J20" s="187"/>
      <c r="K20" s="187">
        <v>0</v>
      </c>
      <c r="L20" s="187"/>
      <c r="M20" s="160">
        <v>-2101741</v>
      </c>
      <c r="N20" s="225"/>
      <c r="O20" s="225">
        <v>0</v>
      </c>
      <c r="P20" s="187"/>
      <c r="Q20" s="187">
        <v>0</v>
      </c>
      <c r="R20" s="187"/>
      <c r="S20" s="187">
        <v>0</v>
      </c>
      <c r="T20" s="187"/>
      <c r="U20" s="187">
        <v>0</v>
      </c>
      <c r="V20" s="187"/>
      <c r="W20" s="230">
        <f>SUM(Q20:U20)</f>
        <v>0</v>
      </c>
      <c r="X20" s="187"/>
      <c r="Y20" s="187">
        <f>SUM(C20:O20,W20)</f>
        <v>-2101741</v>
      </c>
      <c r="Z20" s="187"/>
      <c r="AA20" s="187">
        <v>0</v>
      </c>
      <c r="AB20" s="187"/>
      <c r="AC20" s="187">
        <f>SUM(C20:O20,W20,AA20)</f>
        <v>-2101741</v>
      </c>
    </row>
    <row r="21" spans="1:29" ht="20.25" customHeight="1" x14ac:dyDescent="0.3">
      <c r="A21" s="141" t="s">
        <v>254</v>
      </c>
      <c r="C21" s="161">
        <f>SUM(C20)</f>
        <v>0</v>
      </c>
      <c r="D21" s="67"/>
      <c r="E21" s="161">
        <f>SUM(E20)</f>
        <v>0</v>
      </c>
      <c r="F21" s="67"/>
      <c r="G21" s="161">
        <f>SUM(G20)</f>
        <v>0</v>
      </c>
      <c r="H21" s="67"/>
      <c r="I21" s="161">
        <f>SUM(I20)</f>
        <v>0</v>
      </c>
      <c r="J21" s="67"/>
      <c r="K21" s="161">
        <f>SUM(K20)</f>
        <v>0</v>
      </c>
      <c r="L21" s="67"/>
      <c r="M21" s="161">
        <f>SUM(M20)</f>
        <v>-2101741</v>
      </c>
      <c r="N21" s="228"/>
      <c r="O21" s="161">
        <f>SUM(O20)</f>
        <v>0</v>
      </c>
      <c r="P21" s="67"/>
      <c r="Q21" s="161">
        <f>SUM(Q20)</f>
        <v>0</v>
      </c>
      <c r="R21" s="67"/>
      <c r="S21" s="161">
        <f>SUM(S20)</f>
        <v>0</v>
      </c>
      <c r="T21" s="67"/>
      <c r="U21" s="161">
        <f>SUM(U20)</f>
        <v>0</v>
      </c>
      <c r="V21" s="67"/>
      <c r="W21" s="161">
        <f>SUM(W20)</f>
        <v>0</v>
      </c>
      <c r="X21" s="67"/>
      <c r="Y21" s="161">
        <f>SUM(Y20)</f>
        <v>-2101741</v>
      </c>
      <c r="Z21" s="67"/>
      <c r="AA21" s="161">
        <f>SUM(AA20)</f>
        <v>0</v>
      </c>
      <c r="AB21" s="67"/>
      <c r="AC21" s="161">
        <f>SUM(C21:O21,W21,AA21)</f>
        <v>-2101741</v>
      </c>
    </row>
    <row r="22" spans="1:29" ht="20.25" customHeight="1" x14ac:dyDescent="0.3">
      <c r="A22" s="75" t="s">
        <v>226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</row>
    <row r="23" spans="1:29" ht="20.25" customHeight="1" x14ac:dyDescent="0.3">
      <c r="A23" s="75" t="s">
        <v>255</v>
      </c>
      <c r="C23" s="125">
        <f>C21</f>
        <v>0</v>
      </c>
      <c r="D23" s="67"/>
      <c r="E23" s="125">
        <f>E21</f>
        <v>0</v>
      </c>
      <c r="F23" s="67"/>
      <c r="G23" s="125">
        <f>G21</f>
        <v>0</v>
      </c>
      <c r="H23" s="67"/>
      <c r="I23" s="125">
        <f>I21</f>
        <v>0</v>
      </c>
      <c r="J23" s="67"/>
      <c r="K23" s="125">
        <f>K21</f>
        <v>0</v>
      </c>
      <c r="L23" s="67"/>
      <c r="M23" s="125">
        <f>M21</f>
        <v>-2101741</v>
      </c>
      <c r="N23" s="228"/>
      <c r="O23" s="125">
        <f>O21</f>
        <v>0</v>
      </c>
      <c r="P23" s="67"/>
      <c r="Q23" s="125">
        <f>Q21</f>
        <v>0</v>
      </c>
      <c r="R23" s="67"/>
      <c r="S23" s="125">
        <f>S21</f>
        <v>0</v>
      </c>
      <c r="T23" s="67"/>
      <c r="U23" s="125">
        <f>U21</f>
        <v>0</v>
      </c>
      <c r="V23" s="67"/>
      <c r="W23" s="125">
        <f>W21</f>
        <v>0</v>
      </c>
      <c r="X23" s="67"/>
      <c r="Y23" s="125">
        <f>Y21</f>
        <v>-2101741</v>
      </c>
      <c r="Z23" s="67"/>
      <c r="AA23" s="125">
        <f>AA21</f>
        <v>0</v>
      </c>
      <c r="AB23" s="67"/>
      <c r="AC23" s="125">
        <f>SUM(C23:O23,W23,AA23)</f>
        <v>-2101741</v>
      </c>
    </row>
    <row r="24" spans="1:29" ht="20.25" customHeight="1" x14ac:dyDescent="0.3">
      <c r="A24" s="75" t="s">
        <v>228</v>
      </c>
      <c r="B24" s="75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</row>
    <row r="25" spans="1:29" ht="20.25" customHeight="1" x14ac:dyDescent="0.3">
      <c r="A25" s="76" t="s">
        <v>229</v>
      </c>
      <c r="B25" s="75"/>
      <c r="C25" s="187">
        <v>0</v>
      </c>
      <c r="D25" s="187"/>
      <c r="E25" s="187">
        <v>0</v>
      </c>
      <c r="F25" s="187"/>
      <c r="G25" s="187">
        <v>0</v>
      </c>
      <c r="H25" s="187"/>
      <c r="I25" s="187">
        <v>0</v>
      </c>
      <c r="J25" s="187"/>
      <c r="K25" s="187">
        <v>0</v>
      </c>
      <c r="L25" s="187"/>
      <c r="M25" s="225">
        <v>20174054</v>
      </c>
      <c r="N25" s="225"/>
      <c r="O25" s="187">
        <v>0</v>
      </c>
      <c r="P25" s="187"/>
      <c r="Q25" s="187">
        <v>0</v>
      </c>
      <c r="R25" s="187"/>
      <c r="S25" s="187">
        <v>0</v>
      </c>
      <c r="T25" s="187"/>
      <c r="U25" s="187">
        <v>0</v>
      </c>
      <c r="V25" s="187"/>
      <c r="W25" s="231">
        <f>SUM(Q25:U25)</f>
        <v>0</v>
      </c>
      <c r="X25" s="187"/>
      <c r="Y25" s="187">
        <f t="shared" ref="Y25:Y26" si="0">SUM(C25:O25,W25)</f>
        <v>20174054</v>
      </c>
      <c r="Z25" s="187"/>
      <c r="AA25" s="187">
        <v>0</v>
      </c>
      <c r="AB25" s="187"/>
      <c r="AC25" s="229">
        <f>SUM(C25:O25,W25,AA25)</f>
        <v>20174054</v>
      </c>
    </row>
    <row r="26" spans="1:29" ht="20.25" customHeight="1" x14ac:dyDescent="0.3">
      <c r="A26" s="76" t="s">
        <v>230</v>
      </c>
      <c r="C26" s="186">
        <v>0</v>
      </c>
      <c r="D26" s="187"/>
      <c r="E26" s="186">
        <v>0</v>
      </c>
      <c r="F26" s="187"/>
      <c r="G26" s="186">
        <v>0</v>
      </c>
      <c r="H26" s="187"/>
      <c r="I26" s="186">
        <v>0</v>
      </c>
      <c r="J26" s="187"/>
      <c r="K26" s="186">
        <v>0</v>
      </c>
      <c r="L26" s="187"/>
      <c r="M26" s="186">
        <v>0</v>
      </c>
      <c r="N26" s="229"/>
      <c r="O26" s="186">
        <v>0</v>
      </c>
      <c r="P26" s="187"/>
      <c r="Q26" s="186">
        <v>2234680</v>
      </c>
      <c r="R26" s="187"/>
      <c r="S26" s="186">
        <v>48511</v>
      </c>
      <c r="T26" s="187"/>
      <c r="U26" s="186">
        <v>-13600</v>
      </c>
      <c r="V26" s="187"/>
      <c r="W26" s="186">
        <f>SUM(Q26:U26)</f>
        <v>2269591</v>
      </c>
      <c r="X26" s="187"/>
      <c r="Y26" s="186">
        <f t="shared" si="0"/>
        <v>2269591</v>
      </c>
      <c r="Z26" s="187"/>
      <c r="AA26" s="186">
        <v>0</v>
      </c>
      <c r="AB26" s="187"/>
      <c r="AC26" s="186">
        <f>SUM(C26:O26,W26,AA26)</f>
        <v>2269591</v>
      </c>
    </row>
    <row r="27" spans="1:29" ht="20.25" customHeight="1" x14ac:dyDescent="0.3">
      <c r="A27" s="75" t="s">
        <v>234</v>
      </c>
      <c r="B27" s="75"/>
      <c r="C27" s="125">
        <f>SUM(C25:C26)</f>
        <v>0</v>
      </c>
      <c r="D27" s="67"/>
      <c r="E27" s="125">
        <f>SUM(E25:E26)</f>
        <v>0</v>
      </c>
      <c r="F27" s="67"/>
      <c r="G27" s="125">
        <f>SUM(G25:G26)</f>
        <v>0</v>
      </c>
      <c r="H27" s="67"/>
      <c r="I27" s="125">
        <f>SUM(I25:I26)</f>
        <v>0</v>
      </c>
      <c r="J27" s="67"/>
      <c r="K27" s="125">
        <f>SUM(K25:K26)</f>
        <v>0</v>
      </c>
      <c r="L27" s="67"/>
      <c r="M27" s="125">
        <f>SUM(M25:M26)</f>
        <v>20174054</v>
      </c>
      <c r="N27" s="228"/>
      <c r="O27" s="125">
        <f>SUM(O25:O26)</f>
        <v>0</v>
      </c>
      <c r="P27" s="67"/>
      <c r="Q27" s="125">
        <f>SUM(Q25:Q26)</f>
        <v>2234680</v>
      </c>
      <c r="R27" s="67"/>
      <c r="S27" s="125">
        <f>SUM(S25:S26)</f>
        <v>48511</v>
      </c>
      <c r="T27" s="67"/>
      <c r="U27" s="125">
        <f>SUM(U25:U26)</f>
        <v>-13600</v>
      </c>
      <c r="V27" s="67"/>
      <c r="W27" s="125">
        <f>SUM(W25:W26)</f>
        <v>2269591</v>
      </c>
      <c r="X27" s="67"/>
      <c r="Y27" s="125">
        <f>SUM(Y25:Y26)</f>
        <v>22443645</v>
      </c>
      <c r="Z27" s="67"/>
      <c r="AA27" s="125">
        <f>SUM(AA25:AA26)</f>
        <v>0</v>
      </c>
      <c r="AB27" s="67"/>
      <c r="AC27" s="125">
        <f>SUM(AC25:AC26)</f>
        <v>22443645</v>
      </c>
    </row>
    <row r="28" spans="1:29" s="76" customFormat="1" ht="20.25" customHeight="1" x14ac:dyDescent="0.3">
      <c r="A28" s="76" t="s">
        <v>235</v>
      </c>
      <c r="C28" s="172"/>
      <c r="D28" s="126"/>
      <c r="E28" s="172"/>
      <c r="F28" s="126"/>
      <c r="G28" s="172"/>
      <c r="H28" s="126"/>
      <c r="I28" s="172"/>
      <c r="J28" s="126"/>
      <c r="K28" s="172"/>
      <c r="L28" s="126"/>
      <c r="M28" s="172"/>
      <c r="N28" s="172"/>
      <c r="O28" s="172"/>
      <c r="P28" s="126"/>
      <c r="Q28" s="172"/>
      <c r="R28" s="126"/>
      <c r="S28" s="172"/>
      <c r="T28" s="126"/>
      <c r="U28" s="172"/>
      <c r="V28" s="126"/>
      <c r="W28" s="172"/>
      <c r="X28" s="126"/>
      <c r="Y28" s="172"/>
      <c r="Z28" s="126"/>
      <c r="AA28" s="172"/>
      <c r="AB28" s="126"/>
      <c r="AC28" s="172"/>
    </row>
    <row r="29" spans="1:29" s="76" customFormat="1" ht="20.25" customHeight="1" x14ac:dyDescent="0.3">
      <c r="A29" s="76" t="s">
        <v>236</v>
      </c>
      <c r="B29" s="71"/>
      <c r="C29" s="127">
        <v>0</v>
      </c>
      <c r="D29" s="126"/>
      <c r="E29" s="127">
        <v>0</v>
      </c>
      <c r="F29" s="126"/>
      <c r="G29" s="127">
        <v>0</v>
      </c>
      <c r="H29" s="126"/>
      <c r="I29" s="127">
        <v>0</v>
      </c>
      <c r="J29" s="126"/>
      <c r="K29" s="127">
        <v>0</v>
      </c>
      <c r="L29" s="126"/>
      <c r="M29" s="127">
        <v>-410751</v>
      </c>
      <c r="N29" s="126"/>
      <c r="O29" s="127">
        <v>0</v>
      </c>
      <c r="P29" s="126"/>
      <c r="Q29" s="127">
        <v>0</v>
      </c>
      <c r="R29" s="126"/>
      <c r="S29" s="127">
        <v>0</v>
      </c>
      <c r="T29" s="126"/>
      <c r="U29" s="127">
        <v>0</v>
      </c>
      <c r="V29" s="126"/>
      <c r="W29" s="186">
        <f>SUM(Q29:U29)</f>
        <v>0</v>
      </c>
      <c r="X29" s="126"/>
      <c r="Y29" s="127">
        <f t="shared" ref="Y29" si="1">SUM(C29:O29,W29)</f>
        <v>-410751</v>
      </c>
      <c r="Z29" s="126"/>
      <c r="AA29" s="127">
        <v>0</v>
      </c>
      <c r="AB29" s="126"/>
      <c r="AC29" s="186">
        <f>SUM(C29:O29,W29,AA29)</f>
        <v>-410751</v>
      </c>
    </row>
    <row r="30" spans="1:29" ht="20.25" customHeight="1" thickBot="1" x14ac:dyDescent="0.35">
      <c r="A30" s="75" t="s">
        <v>238</v>
      </c>
      <c r="C30" s="170">
        <f>SUM(C17,C23,C27,C29)</f>
        <v>8611242</v>
      </c>
      <c r="D30" s="67"/>
      <c r="E30" s="170">
        <f>SUM(E17,E23,E27,E29)</f>
        <v>56408882</v>
      </c>
      <c r="F30" s="67"/>
      <c r="G30" s="170">
        <f>SUM(G17,G23,G27,G29)</f>
        <v>3470021</v>
      </c>
      <c r="H30" s="67"/>
      <c r="I30" s="170">
        <f>SUM(I17,I23,I27,I29)</f>
        <v>490423</v>
      </c>
      <c r="J30" s="67"/>
      <c r="K30" s="170">
        <f>SUM(K17,K23,K27,K29)</f>
        <v>929166</v>
      </c>
      <c r="L30" s="67"/>
      <c r="M30" s="170">
        <f>SUM(M17,M23,M27,M29)</f>
        <v>66030964</v>
      </c>
      <c r="N30" s="228"/>
      <c r="O30" s="170">
        <f>SUM(O17,O23,O27,O29)</f>
        <v>-6244707</v>
      </c>
      <c r="P30" s="67"/>
      <c r="Q30" s="170">
        <f>SUM(Q17,Q23,Q27,Q29)</f>
        <v>7322596</v>
      </c>
      <c r="R30" s="67"/>
      <c r="S30" s="170">
        <f>SUM(S17,S23,S27,S29)</f>
        <v>-5261</v>
      </c>
      <c r="T30" s="67"/>
      <c r="U30" s="170">
        <f>SUM(U17,U23,U27,U29)</f>
        <v>474967</v>
      </c>
      <c r="V30" s="67"/>
      <c r="W30" s="170">
        <f>SUM(W17,W23,W27,W29)</f>
        <v>7792302</v>
      </c>
      <c r="X30" s="67"/>
      <c r="Y30" s="170">
        <f>SUM(Y17,Y23,Y27,Y29)</f>
        <v>137488293</v>
      </c>
      <c r="Z30" s="67"/>
      <c r="AA30" s="170">
        <f>SUM(AA17,AA23,AA27,AA29)</f>
        <v>15000000</v>
      </c>
      <c r="AB30" s="67"/>
      <c r="AC30" s="170">
        <f>SUM(AC17,AC23,AC27,AC29)</f>
        <v>152488293</v>
      </c>
    </row>
    <row r="31" spans="1:29" ht="20.25" customHeight="1" thickTop="1" x14ac:dyDescent="0.3"/>
  </sheetData>
  <mergeCells count="2">
    <mergeCell ref="Q7:W7"/>
    <mergeCell ref="C6:AC6"/>
  </mergeCells>
  <pageMargins left="0.8" right="0.8" top="0.48" bottom="0.5" header="0.5" footer="0.5"/>
  <pageSetup paperSize="9" scale="46" firstPageNumber="12" orientation="landscape" useFirstPageNumber="1" r:id="rId1"/>
  <headerFooter>
    <oddFooter>&amp;L&amp;13 The accompanying notes form an integral part of the interim financial statements.
&amp;C&amp;13&amp;P</oddFooter>
  </headerFooter>
  <customProperties>
    <customPr name="EpmWorksheetKeyString_GUID" r:id="rId2"/>
  </customProperties>
  <ignoredErrors>
    <ignoredError sqref="Y20 AC2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view="pageBreakPreview" topLeftCell="A13" zoomScale="55" zoomScaleNormal="60" zoomScaleSheetLayoutView="55" workbookViewId="0">
      <selection activeCell="Y26" sqref="Y26"/>
    </sheetView>
  </sheetViews>
  <sheetFormatPr defaultColWidth="9.453125" defaultRowHeight="20.25" customHeight="1" x14ac:dyDescent="0.3"/>
  <cols>
    <col min="1" max="1" width="49.54296875" style="78" customWidth="1"/>
    <col min="2" max="2" width="6.81640625" style="78" customWidth="1"/>
    <col min="3" max="3" width="15.453125" style="78" customWidth="1"/>
    <col min="4" max="4" width="1" style="78" customWidth="1"/>
    <col min="5" max="5" width="15.453125" style="78" customWidth="1"/>
    <col min="6" max="6" width="1" style="78" customWidth="1"/>
    <col min="7" max="7" width="15.453125" style="78" customWidth="1"/>
    <col min="8" max="8" width="1" style="78" customWidth="1"/>
    <col min="9" max="9" width="15.453125" style="78" customWidth="1"/>
    <col min="10" max="10" width="1" style="78" customWidth="1"/>
    <col min="11" max="11" width="15.453125" style="78" customWidth="1"/>
    <col min="12" max="12" width="1" style="78" customWidth="1"/>
    <col min="13" max="13" width="15.453125" style="78" customWidth="1"/>
    <col min="14" max="14" width="1" style="78" customWidth="1"/>
    <col min="15" max="15" width="15.453125" style="78" customWidth="1"/>
    <col min="16" max="16" width="1" style="78" customWidth="1"/>
    <col min="17" max="17" width="15.453125" style="78" customWidth="1"/>
    <col min="18" max="18" width="1" style="78" customWidth="1"/>
    <col min="19" max="19" width="15.453125" style="78" customWidth="1"/>
    <col min="20" max="20" width="1" style="78" customWidth="1"/>
    <col min="21" max="21" width="16.453125" style="78" bestFit="1" customWidth="1"/>
    <col min="22" max="22" width="1" style="78" customWidth="1"/>
    <col min="23" max="23" width="15.54296875" style="78" customWidth="1"/>
    <col min="24" max="24" width="1" style="78" customWidth="1"/>
    <col min="25" max="25" width="14.453125" style="78" customWidth="1"/>
    <col min="26" max="26" width="1" style="78" customWidth="1"/>
    <col min="27" max="27" width="14.453125" style="78" customWidth="1"/>
    <col min="28" max="28" width="1" style="78" customWidth="1"/>
    <col min="29" max="29" width="15.453125" style="78" customWidth="1"/>
    <col min="30" max="16384" width="9.453125" style="78"/>
  </cols>
  <sheetData>
    <row r="1" spans="1:29" ht="20.25" customHeight="1" x14ac:dyDescent="0.3">
      <c r="A1" s="115" t="s">
        <v>154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29" ht="20.25" customHeight="1" x14ac:dyDescent="0.3">
      <c r="A2" s="115" t="s">
        <v>155</v>
      </c>
      <c r="B2" s="115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</row>
    <row r="3" spans="1:29" ht="20.25" customHeight="1" x14ac:dyDescent="0.3">
      <c r="A3" s="118" t="s">
        <v>156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</row>
    <row r="4" spans="1:29" ht="20.25" customHeight="1" x14ac:dyDescent="0.3">
      <c r="A4" s="119"/>
      <c r="B4" s="119"/>
      <c r="AC4" s="79"/>
    </row>
    <row r="5" spans="1:29" ht="20.25" customHeight="1" x14ac:dyDescent="0.3">
      <c r="A5" s="119"/>
      <c r="B5" s="119"/>
      <c r="AC5" s="79" t="s">
        <v>3</v>
      </c>
    </row>
    <row r="6" spans="1:29" ht="20.25" customHeight="1" x14ac:dyDescent="0.3">
      <c r="A6" s="120"/>
      <c r="B6" s="120"/>
      <c r="C6" s="256" t="s">
        <v>248</v>
      </c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</row>
    <row r="7" spans="1:29" ht="20.25" customHeight="1" x14ac:dyDescent="0.3">
      <c r="A7" s="120"/>
      <c r="B7" s="120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4" t="s">
        <v>158</v>
      </c>
      <c r="R7" s="255"/>
      <c r="S7" s="255"/>
      <c r="T7" s="255"/>
      <c r="U7" s="255"/>
      <c r="V7" s="255"/>
      <c r="W7" s="255"/>
      <c r="X7" s="25"/>
      <c r="Y7" s="25"/>
      <c r="Z7" s="25"/>
      <c r="AA7" s="25"/>
      <c r="AB7" s="25"/>
      <c r="AC7" s="25"/>
    </row>
    <row r="8" spans="1:29" ht="20.25" customHeight="1" x14ac:dyDescent="0.3">
      <c r="A8" s="120"/>
      <c r="B8" s="120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121"/>
      <c r="R8" s="121"/>
      <c r="S8" s="121"/>
      <c r="T8" s="121"/>
      <c r="U8" s="122" t="s">
        <v>159</v>
      </c>
      <c r="V8" s="121"/>
      <c r="W8" s="121"/>
      <c r="X8" s="25"/>
      <c r="Y8" s="25"/>
      <c r="Z8" s="25"/>
      <c r="AA8" s="25"/>
      <c r="AB8" s="25"/>
      <c r="AC8" s="25"/>
    </row>
    <row r="9" spans="1:29" ht="20.25" customHeight="1" x14ac:dyDescent="0.3">
      <c r="C9" s="121"/>
      <c r="D9" s="121"/>
      <c r="E9" s="122"/>
      <c r="F9" s="121"/>
      <c r="G9" s="1"/>
      <c r="H9" s="121"/>
      <c r="I9" s="122"/>
      <c r="J9" s="121"/>
      <c r="K9" s="1"/>
      <c r="L9" s="121"/>
      <c r="M9" s="121"/>
      <c r="N9" s="121"/>
      <c r="O9" s="121"/>
      <c r="P9" s="121"/>
      <c r="Q9" s="34"/>
      <c r="R9" s="121"/>
      <c r="S9" s="121"/>
      <c r="T9" s="121"/>
      <c r="U9" s="121" t="s">
        <v>160</v>
      </c>
      <c r="V9" s="121"/>
      <c r="W9" s="122"/>
      <c r="X9" s="121"/>
      <c r="Y9" s="121"/>
      <c r="Z9" s="121"/>
      <c r="AA9" s="121"/>
      <c r="AB9" s="121"/>
      <c r="AC9" s="121"/>
    </row>
    <row r="10" spans="1:29" ht="20.25" customHeight="1" x14ac:dyDescent="0.3">
      <c r="C10" s="121"/>
      <c r="D10" s="121"/>
      <c r="E10" s="122"/>
      <c r="F10" s="121"/>
      <c r="G10" s="1"/>
      <c r="H10" s="121"/>
      <c r="I10" s="122"/>
      <c r="J10" s="121"/>
      <c r="K10" s="1"/>
      <c r="L10" s="121"/>
      <c r="M10" s="121"/>
      <c r="N10" s="121"/>
      <c r="O10" s="121"/>
      <c r="P10" s="121"/>
      <c r="Q10" s="34"/>
      <c r="R10" s="121"/>
      <c r="S10" s="121"/>
      <c r="T10" s="121"/>
      <c r="U10" s="121" t="s">
        <v>161</v>
      </c>
      <c r="V10" s="121"/>
      <c r="W10" s="122"/>
      <c r="X10" s="121"/>
      <c r="Y10" s="121"/>
      <c r="Z10" s="121"/>
      <c r="AA10" s="121"/>
      <c r="AB10" s="121"/>
      <c r="AC10" s="121"/>
    </row>
    <row r="11" spans="1:29" ht="20.25" customHeight="1" x14ac:dyDescent="0.3">
      <c r="C11" s="121"/>
      <c r="D11" s="121"/>
      <c r="E11" s="122"/>
      <c r="F11" s="121"/>
      <c r="G11" s="1"/>
      <c r="H11" s="121"/>
      <c r="I11" s="122"/>
      <c r="J11" s="121"/>
      <c r="K11" s="1"/>
      <c r="L11" s="121"/>
      <c r="M11" s="121"/>
      <c r="N11" s="121"/>
      <c r="O11" s="121"/>
      <c r="P11" s="121"/>
      <c r="Q11" s="34"/>
      <c r="R11" s="121"/>
      <c r="S11" s="122"/>
      <c r="T11" s="121"/>
      <c r="U11" s="122" t="s">
        <v>163</v>
      </c>
      <c r="V11" s="121"/>
      <c r="W11" s="122" t="s">
        <v>165</v>
      </c>
      <c r="X11" s="121"/>
      <c r="Y11" s="121"/>
      <c r="Z11" s="121"/>
      <c r="AA11" s="121"/>
      <c r="AB11" s="121"/>
      <c r="AC11" s="121"/>
    </row>
    <row r="12" spans="1:29" ht="20.25" customHeight="1" x14ac:dyDescent="0.3">
      <c r="C12" s="122" t="s">
        <v>167</v>
      </c>
      <c r="D12" s="121"/>
      <c r="E12" s="122" t="s">
        <v>168</v>
      </c>
      <c r="F12" s="121"/>
      <c r="G12" s="122"/>
      <c r="H12" s="121"/>
      <c r="I12" s="122" t="s">
        <v>170</v>
      </c>
      <c r="J12" s="121"/>
      <c r="K12" s="121"/>
      <c r="L12" s="121"/>
      <c r="M12" s="121" t="s">
        <v>171</v>
      </c>
      <c r="N12" s="121"/>
      <c r="O12" s="121"/>
      <c r="P12" s="121"/>
      <c r="Q12" s="122" t="s">
        <v>239</v>
      </c>
      <c r="R12" s="121"/>
      <c r="S12" s="122" t="s">
        <v>239</v>
      </c>
      <c r="T12" s="121"/>
      <c r="U12" s="122" t="s">
        <v>173</v>
      </c>
      <c r="V12" s="121"/>
      <c r="W12" s="121" t="s">
        <v>175</v>
      </c>
      <c r="X12" s="121"/>
      <c r="Y12" s="121"/>
      <c r="Z12" s="121"/>
      <c r="AA12" s="121" t="s">
        <v>176</v>
      </c>
      <c r="AB12" s="121"/>
      <c r="AC12" s="122" t="s">
        <v>179</v>
      </c>
    </row>
    <row r="13" spans="1:29" ht="20.25" customHeight="1" x14ac:dyDescent="0.3">
      <c r="C13" s="122" t="s">
        <v>180</v>
      </c>
      <c r="D13" s="121"/>
      <c r="E13" s="122" t="s">
        <v>181</v>
      </c>
      <c r="F13" s="121"/>
      <c r="G13" s="122" t="s">
        <v>182</v>
      </c>
      <c r="H13" s="121"/>
      <c r="I13" s="122" t="s">
        <v>184</v>
      </c>
      <c r="J13" s="121"/>
      <c r="K13" s="121" t="s">
        <v>185</v>
      </c>
      <c r="L13" s="121"/>
      <c r="M13" s="121" t="s">
        <v>186</v>
      </c>
      <c r="N13" s="121"/>
      <c r="O13" s="121" t="s">
        <v>187</v>
      </c>
      <c r="P13" s="121"/>
      <c r="Q13" s="122" t="s">
        <v>188</v>
      </c>
      <c r="R13" s="121"/>
      <c r="S13" s="122" t="s">
        <v>189</v>
      </c>
      <c r="T13" s="121"/>
      <c r="U13" s="122" t="s">
        <v>190</v>
      </c>
      <c r="V13" s="121"/>
      <c r="W13" s="121" t="s">
        <v>251</v>
      </c>
      <c r="X13" s="121"/>
      <c r="Y13" s="121"/>
      <c r="Z13" s="121"/>
      <c r="AA13" s="121" t="s">
        <v>193</v>
      </c>
      <c r="AB13" s="121"/>
      <c r="AC13" s="122" t="s">
        <v>196</v>
      </c>
    </row>
    <row r="14" spans="1:29" ht="20.25" customHeight="1" x14ac:dyDescent="0.3">
      <c r="A14" s="1"/>
      <c r="B14" s="71" t="s">
        <v>10</v>
      </c>
      <c r="C14" s="123" t="s">
        <v>197</v>
      </c>
      <c r="D14" s="121"/>
      <c r="E14" s="123" t="s">
        <v>198</v>
      </c>
      <c r="F14" s="121"/>
      <c r="G14" s="124" t="s">
        <v>199</v>
      </c>
      <c r="H14" s="121"/>
      <c r="I14" s="124" t="s">
        <v>201</v>
      </c>
      <c r="J14" s="121"/>
      <c r="K14" s="123" t="s">
        <v>202</v>
      </c>
      <c r="L14" s="121"/>
      <c r="M14" s="123" t="s">
        <v>203</v>
      </c>
      <c r="N14" s="121"/>
      <c r="O14" s="123" t="s">
        <v>198</v>
      </c>
      <c r="P14" s="121"/>
      <c r="Q14" s="124" t="s">
        <v>204</v>
      </c>
      <c r="R14" s="121"/>
      <c r="S14" s="123" t="s">
        <v>205</v>
      </c>
      <c r="T14" s="121"/>
      <c r="U14" s="124" t="s">
        <v>206</v>
      </c>
      <c r="V14" s="121"/>
      <c r="W14" s="124" t="s">
        <v>252</v>
      </c>
      <c r="X14" s="121"/>
      <c r="Y14" s="124" t="s">
        <v>87</v>
      </c>
      <c r="Z14" s="121"/>
      <c r="AA14" s="123" t="s">
        <v>209</v>
      </c>
      <c r="AB14" s="121"/>
      <c r="AC14" s="123" t="s">
        <v>208</v>
      </c>
    </row>
    <row r="15" spans="1:29" ht="20.25" customHeight="1" x14ac:dyDescent="0.3">
      <c r="A15" s="75"/>
      <c r="B15" s="75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</row>
    <row r="16" spans="1:29" ht="20.25" customHeight="1" x14ac:dyDescent="0.3">
      <c r="A16" s="75" t="s">
        <v>244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</row>
    <row r="17" spans="1:29" ht="20.25" customHeight="1" x14ac:dyDescent="0.3">
      <c r="A17" s="75" t="s">
        <v>245</v>
      </c>
      <c r="B17" s="75"/>
      <c r="C17" s="227">
        <v>8611242</v>
      </c>
      <c r="D17" s="227"/>
      <c r="E17" s="227">
        <v>56408882</v>
      </c>
      <c r="F17" s="228"/>
      <c r="G17" s="227">
        <v>3470021</v>
      </c>
      <c r="H17" s="228"/>
      <c r="I17" s="227">
        <v>490423</v>
      </c>
      <c r="J17" s="228"/>
      <c r="K17" s="227">
        <v>929166</v>
      </c>
      <c r="L17" s="228"/>
      <c r="M17" s="227">
        <v>57226370</v>
      </c>
      <c r="N17" s="228"/>
      <c r="O17" s="227">
        <v>-7062578</v>
      </c>
      <c r="P17" s="228"/>
      <c r="Q17" s="227">
        <v>9684937</v>
      </c>
      <c r="R17" s="228"/>
      <c r="S17" s="227">
        <v>4790</v>
      </c>
      <c r="T17" s="228"/>
      <c r="U17" s="227">
        <v>450967</v>
      </c>
      <c r="V17" s="228"/>
      <c r="W17" s="227">
        <f>SUM(Q17:U17)</f>
        <v>10140694</v>
      </c>
      <c r="X17" s="228"/>
      <c r="Y17" s="227">
        <f>SUM(C17:O17,W17)</f>
        <v>130214220</v>
      </c>
      <c r="Z17" s="228"/>
      <c r="AA17" s="227">
        <v>15000000</v>
      </c>
      <c r="AB17" s="228"/>
      <c r="AC17" s="227">
        <f>SUM(Y17,AA17)</f>
        <v>145214220</v>
      </c>
    </row>
    <row r="18" spans="1:29" ht="20.25" customHeight="1" x14ac:dyDescent="0.3">
      <c r="A18" s="75" t="s">
        <v>214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</row>
    <row r="19" spans="1:29" ht="20.25" customHeight="1" x14ac:dyDescent="0.3">
      <c r="A19" s="141" t="s">
        <v>215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</row>
    <row r="20" spans="1:29" ht="20.25" customHeight="1" x14ac:dyDescent="0.3">
      <c r="A20" s="76" t="s">
        <v>216</v>
      </c>
      <c r="B20" s="71">
        <v>10</v>
      </c>
      <c r="C20" s="187">
        <v>0</v>
      </c>
      <c r="D20" s="187"/>
      <c r="E20" s="187">
        <v>0</v>
      </c>
      <c r="F20" s="187"/>
      <c r="G20" s="187">
        <v>0</v>
      </c>
      <c r="H20" s="187"/>
      <c r="I20" s="187">
        <v>0</v>
      </c>
      <c r="J20" s="187"/>
      <c r="K20" s="187">
        <v>0</v>
      </c>
      <c r="L20" s="187"/>
      <c r="M20" s="187">
        <v>-2926799</v>
      </c>
      <c r="N20" s="187"/>
      <c r="O20" s="187">
        <v>0</v>
      </c>
      <c r="P20" s="187"/>
      <c r="Q20" s="187">
        <v>0</v>
      </c>
      <c r="R20" s="187"/>
      <c r="S20" s="187">
        <v>0</v>
      </c>
      <c r="T20" s="187"/>
      <c r="U20" s="187">
        <v>0</v>
      </c>
      <c r="V20" s="187"/>
      <c r="W20" s="187">
        <v>0</v>
      </c>
      <c r="X20" s="187"/>
      <c r="Y20" s="187">
        <f>SUM(C20:O20,W20)</f>
        <v>-2926799</v>
      </c>
      <c r="Z20" s="187"/>
      <c r="AA20" s="187">
        <v>0</v>
      </c>
      <c r="AB20" s="187"/>
      <c r="AC20" s="187">
        <f t="shared" ref="AC20:AC21" si="0">SUM(Y20,AA20)</f>
        <v>-2926799</v>
      </c>
    </row>
    <row r="21" spans="1:29" ht="20.25" customHeight="1" x14ac:dyDescent="0.3">
      <c r="A21" s="76" t="s">
        <v>246</v>
      </c>
      <c r="B21" s="71">
        <v>7</v>
      </c>
      <c r="C21" s="187">
        <v>0</v>
      </c>
      <c r="D21" s="187"/>
      <c r="E21" s="187">
        <v>0</v>
      </c>
      <c r="F21" s="187"/>
      <c r="G21" s="187">
        <v>0</v>
      </c>
      <c r="H21" s="187"/>
      <c r="I21" s="187">
        <v>0</v>
      </c>
      <c r="J21" s="187"/>
      <c r="K21" s="187">
        <v>0</v>
      </c>
      <c r="L21" s="187"/>
      <c r="M21" s="225">
        <v>0</v>
      </c>
      <c r="N21" s="225"/>
      <c r="O21" s="225">
        <v>-2692197</v>
      </c>
      <c r="P21" s="187"/>
      <c r="Q21" s="187">
        <v>0</v>
      </c>
      <c r="R21" s="187"/>
      <c r="S21" s="187">
        <v>0</v>
      </c>
      <c r="T21" s="187"/>
      <c r="U21" s="187">
        <v>0</v>
      </c>
      <c r="V21" s="187"/>
      <c r="W21" s="187">
        <v>0</v>
      </c>
      <c r="X21" s="187"/>
      <c r="Y21" s="187">
        <f>SUM(C21:O21,W21)</f>
        <v>-2692197</v>
      </c>
      <c r="Z21" s="187"/>
      <c r="AA21" s="187">
        <v>0</v>
      </c>
      <c r="AB21" s="187"/>
      <c r="AC21" s="187">
        <f t="shared" si="0"/>
        <v>-2692197</v>
      </c>
    </row>
    <row r="22" spans="1:29" ht="20.25" customHeight="1" x14ac:dyDescent="0.3">
      <c r="A22" s="141" t="s">
        <v>254</v>
      </c>
      <c r="C22" s="161">
        <f>SUM(C21:C21)</f>
        <v>0</v>
      </c>
      <c r="D22" s="67"/>
      <c r="E22" s="161">
        <f>SUM(E21:E21)</f>
        <v>0</v>
      </c>
      <c r="F22" s="67"/>
      <c r="G22" s="161">
        <f>SUM(G21:G21)</f>
        <v>0</v>
      </c>
      <c r="H22" s="67"/>
      <c r="I22" s="161">
        <f>SUM(I21:I21)</f>
        <v>0</v>
      </c>
      <c r="J22" s="67"/>
      <c r="K22" s="161">
        <f>SUM(K21:K21)</f>
        <v>0</v>
      </c>
      <c r="L22" s="67"/>
      <c r="M22" s="161">
        <f>SUM(M20:M21)</f>
        <v>-2926799</v>
      </c>
      <c r="N22" s="228"/>
      <c r="O22" s="161">
        <f>SUM(O21:O21)</f>
        <v>-2692197</v>
      </c>
      <c r="P22" s="67"/>
      <c r="Q22" s="161">
        <f>SUM(Q21:Q21)</f>
        <v>0</v>
      </c>
      <c r="R22" s="67"/>
      <c r="S22" s="161">
        <f>SUM(S21:S21)</f>
        <v>0</v>
      </c>
      <c r="T22" s="67"/>
      <c r="U22" s="161">
        <f>SUM(U21:U21)</f>
        <v>0</v>
      </c>
      <c r="V22" s="67"/>
      <c r="W22" s="161">
        <f>SUM(W21:W21)</f>
        <v>0</v>
      </c>
      <c r="X22" s="67"/>
      <c r="Y22" s="161">
        <f>SUM(C22:O22,W22)</f>
        <v>-5618996</v>
      </c>
      <c r="Z22" s="67"/>
      <c r="AA22" s="161">
        <f>SUM(AA21:AA21)</f>
        <v>0</v>
      </c>
      <c r="AB22" s="67"/>
      <c r="AC22" s="161">
        <f>SUM(AC20:AC21)</f>
        <v>-5618996</v>
      </c>
    </row>
    <row r="23" spans="1:29" ht="20.25" customHeight="1" x14ac:dyDescent="0.3">
      <c r="A23" s="75" t="s">
        <v>226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</row>
    <row r="24" spans="1:29" ht="20.25" customHeight="1" x14ac:dyDescent="0.3">
      <c r="A24" s="75" t="s">
        <v>255</v>
      </c>
      <c r="C24" s="125">
        <f>SUM(C22)</f>
        <v>0</v>
      </c>
      <c r="D24" s="67"/>
      <c r="E24" s="125">
        <f>SUM(E22)</f>
        <v>0</v>
      </c>
      <c r="F24" s="67"/>
      <c r="G24" s="125">
        <f>SUM(G22)</f>
        <v>0</v>
      </c>
      <c r="H24" s="67"/>
      <c r="I24" s="125">
        <f>SUM(I22)</f>
        <v>0</v>
      </c>
      <c r="J24" s="67"/>
      <c r="K24" s="125">
        <f>SUM(K22)</f>
        <v>0</v>
      </c>
      <c r="L24" s="67"/>
      <c r="M24" s="125">
        <f>SUM(M22)</f>
        <v>-2926799</v>
      </c>
      <c r="N24" s="228"/>
      <c r="O24" s="125">
        <f>SUM(O22)</f>
        <v>-2692197</v>
      </c>
      <c r="P24" s="67"/>
      <c r="Q24" s="125">
        <f>SUM(Q22)</f>
        <v>0</v>
      </c>
      <c r="R24" s="67"/>
      <c r="S24" s="125">
        <f>SUM(S22)</f>
        <v>0</v>
      </c>
      <c r="T24" s="67"/>
      <c r="U24" s="125">
        <f>SUM(U22)</f>
        <v>0</v>
      </c>
      <c r="V24" s="67"/>
      <c r="W24" s="125">
        <f>SUM(W22)</f>
        <v>0</v>
      </c>
      <c r="X24" s="67"/>
      <c r="Y24" s="125">
        <f>SUM(Y22)</f>
        <v>-5618996</v>
      </c>
      <c r="Z24" s="67"/>
      <c r="AA24" s="125">
        <f>SUM(AA22)</f>
        <v>0</v>
      </c>
      <c r="AB24" s="67"/>
      <c r="AC24" s="125">
        <f>SUM(AC22)</f>
        <v>-5618996</v>
      </c>
    </row>
    <row r="25" spans="1:29" ht="20.25" customHeight="1" x14ac:dyDescent="0.3">
      <c r="A25" s="75" t="s">
        <v>228</v>
      </c>
      <c r="B25" s="75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</row>
    <row r="26" spans="1:29" ht="20.25" customHeight="1" x14ac:dyDescent="0.3">
      <c r="A26" s="76" t="s">
        <v>229</v>
      </c>
      <c r="B26" s="75"/>
      <c r="C26" s="187">
        <v>0</v>
      </c>
      <c r="D26" s="187"/>
      <c r="E26" s="187">
        <v>0</v>
      </c>
      <c r="F26" s="187"/>
      <c r="G26" s="187">
        <v>0</v>
      </c>
      <c r="H26" s="187"/>
      <c r="I26" s="187">
        <v>0</v>
      </c>
      <c r="J26" s="187"/>
      <c r="K26" s="187">
        <v>0</v>
      </c>
      <c r="L26" s="187"/>
      <c r="M26" s="225">
        <v>1417947</v>
      </c>
      <c r="N26" s="225"/>
      <c r="O26" s="187">
        <v>0</v>
      </c>
      <c r="P26" s="187"/>
      <c r="Q26" s="187">
        <v>0</v>
      </c>
      <c r="R26" s="187"/>
      <c r="S26" s="187">
        <v>0</v>
      </c>
      <c r="T26" s="187"/>
      <c r="U26" s="187">
        <v>0</v>
      </c>
      <c r="V26" s="187"/>
      <c r="W26" s="187">
        <v>0</v>
      </c>
      <c r="X26" s="187"/>
      <c r="Y26" s="187">
        <f t="shared" ref="Y26:Y27" si="1">SUM(C26:O26,W26)</f>
        <v>1417947</v>
      </c>
      <c r="Z26" s="187"/>
      <c r="AA26" s="187">
        <v>0</v>
      </c>
      <c r="AB26" s="187"/>
      <c r="AC26" s="187">
        <f t="shared" ref="AC26:AC27" si="2">SUM(Y26,AA26)</f>
        <v>1417947</v>
      </c>
    </row>
    <row r="27" spans="1:29" ht="20.25" customHeight="1" x14ac:dyDescent="0.3">
      <c r="A27" s="76" t="s">
        <v>230</v>
      </c>
      <c r="C27" s="186">
        <v>0</v>
      </c>
      <c r="D27" s="187"/>
      <c r="E27" s="186">
        <v>0</v>
      </c>
      <c r="F27" s="187"/>
      <c r="G27" s="186">
        <v>0</v>
      </c>
      <c r="H27" s="187"/>
      <c r="I27" s="186">
        <v>0</v>
      </c>
      <c r="J27" s="187"/>
      <c r="K27" s="186">
        <v>0</v>
      </c>
      <c r="L27" s="187"/>
      <c r="M27" s="186">
        <v>0</v>
      </c>
      <c r="N27" s="229"/>
      <c r="O27" s="186">
        <v>0</v>
      </c>
      <c r="P27" s="187"/>
      <c r="Q27" s="186">
        <v>0</v>
      </c>
      <c r="R27" s="187"/>
      <c r="S27" s="186">
        <v>11576</v>
      </c>
      <c r="T27" s="187"/>
      <c r="U27" s="186">
        <v>32000</v>
      </c>
      <c r="V27" s="187"/>
      <c r="W27" s="186">
        <v>43576</v>
      </c>
      <c r="X27" s="187"/>
      <c r="Y27" s="186">
        <f t="shared" si="1"/>
        <v>43576</v>
      </c>
      <c r="Z27" s="187"/>
      <c r="AA27" s="186">
        <v>0</v>
      </c>
      <c r="AB27" s="187"/>
      <c r="AC27" s="186">
        <f t="shared" si="2"/>
        <v>43576</v>
      </c>
    </row>
    <row r="28" spans="1:29" ht="20.25" customHeight="1" x14ac:dyDescent="0.3">
      <c r="A28" s="75" t="s">
        <v>234</v>
      </c>
      <c r="B28" s="75"/>
      <c r="C28" s="125">
        <f>SUM(C26:C27)</f>
        <v>0</v>
      </c>
      <c r="D28" s="67"/>
      <c r="E28" s="125">
        <f>SUM(E26:E27)</f>
        <v>0</v>
      </c>
      <c r="F28" s="67"/>
      <c r="G28" s="125">
        <f>SUM(G26:G27)</f>
        <v>0</v>
      </c>
      <c r="H28" s="67"/>
      <c r="I28" s="125">
        <f>SUM(I26:I27)</f>
        <v>0</v>
      </c>
      <c r="J28" s="67"/>
      <c r="K28" s="125">
        <f>SUM(K26:K27)</f>
        <v>0</v>
      </c>
      <c r="L28" s="67"/>
      <c r="M28" s="125">
        <f>SUM(M26:M27)</f>
        <v>1417947</v>
      </c>
      <c r="N28" s="228"/>
      <c r="O28" s="125">
        <f>SUM(O26:O27)</f>
        <v>0</v>
      </c>
      <c r="P28" s="67"/>
      <c r="Q28" s="125">
        <f>SUM(Q26:Q27)</f>
        <v>0</v>
      </c>
      <c r="R28" s="67"/>
      <c r="S28" s="125">
        <f>SUM(S26:S27)</f>
        <v>11576</v>
      </c>
      <c r="T28" s="67"/>
      <c r="U28" s="125">
        <f>SUM(U26:U27)</f>
        <v>32000</v>
      </c>
      <c r="V28" s="67"/>
      <c r="W28" s="125">
        <f>SUM(W26:W27)</f>
        <v>43576</v>
      </c>
      <c r="X28" s="67"/>
      <c r="Y28" s="125">
        <f>SUM(Y26:Y27)</f>
        <v>1461523</v>
      </c>
      <c r="Z28" s="67"/>
      <c r="AA28" s="125">
        <f>SUM(AA26:AA27)</f>
        <v>0</v>
      </c>
      <c r="AB28" s="67"/>
      <c r="AC28" s="125">
        <f>SUM(AC26:AC27)</f>
        <v>1461523</v>
      </c>
    </row>
    <row r="29" spans="1:29" ht="20.25" customHeight="1" x14ac:dyDescent="0.3">
      <c r="A29" s="76" t="s">
        <v>235</v>
      </c>
      <c r="B29" s="76"/>
      <c r="C29" s="172"/>
      <c r="D29" s="126"/>
      <c r="E29" s="172"/>
      <c r="F29" s="126"/>
      <c r="G29" s="172"/>
      <c r="H29" s="126"/>
      <c r="I29" s="172"/>
      <c r="J29" s="126"/>
      <c r="K29" s="172"/>
      <c r="L29" s="126"/>
      <c r="M29" s="172"/>
      <c r="N29" s="172"/>
      <c r="O29" s="172"/>
      <c r="P29" s="126"/>
      <c r="Q29" s="172"/>
      <c r="R29" s="126"/>
      <c r="S29" s="172"/>
      <c r="T29" s="126"/>
      <c r="U29" s="172"/>
      <c r="V29" s="126"/>
      <c r="W29" s="172"/>
      <c r="X29" s="126"/>
      <c r="Y29" s="172"/>
      <c r="Z29" s="126"/>
      <c r="AA29" s="172"/>
      <c r="AB29" s="126"/>
      <c r="AC29" s="172"/>
    </row>
    <row r="30" spans="1:29" ht="20.25" customHeight="1" x14ac:dyDescent="0.3">
      <c r="A30" s="76" t="s">
        <v>236</v>
      </c>
      <c r="B30" s="71"/>
      <c r="C30" s="229">
        <v>0</v>
      </c>
      <c r="D30" s="187"/>
      <c r="E30" s="229">
        <v>0</v>
      </c>
      <c r="F30" s="187"/>
      <c r="G30" s="229">
        <v>0</v>
      </c>
      <c r="H30" s="187"/>
      <c r="I30" s="229">
        <v>0</v>
      </c>
      <c r="J30" s="187"/>
      <c r="K30" s="229">
        <v>0</v>
      </c>
      <c r="L30" s="187"/>
      <c r="M30" s="229">
        <v>-270201</v>
      </c>
      <c r="N30" s="229"/>
      <c r="O30" s="229">
        <v>0</v>
      </c>
      <c r="P30" s="187"/>
      <c r="Q30" s="229">
        <v>0</v>
      </c>
      <c r="R30" s="187"/>
      <c r="S30" s="229">
        <v>0</v>
      </c>
      <c r="T30" s="187"/>
      <c r="U30" s="229">
        <v>0</v>
      </c>
      <c r="V30" s="187"/>
      <c r="W30" s="229">
        <v>0</v>
      </c>
      <c r="X30" s="187"/>
      <c r="Y30" s="229">
        <f t="shared" ref="Y30:Y31" si="3">SUM(C30:O30,W30)</f>
        <v>-270201</v>
      </c>
      <c r="Z30" s="187"/>
      <c r="AA30" s="229">
        <v>0</v>
      </c>
      <c r="AB30" s="187"/>
      <c r="AC30" s="229">
        <f t="shared" ref="AC30:AC32" si="4">SUM(Y30,AA30)</f>
        <v>-270201</v>
      </c>
    </row>
    <row r="31" spans="1:29" ht="20.25" customHeight="1" x14ac:dyDescent="0.3">
      <c r="A31" s="76" t="s">
        <v>237</v>
      </c>
      <c r="B31" s="71"/>
      <c r="C31" s="186">
        <v>0</v>
      </c>
      <c r="D31" s="187"/>
      <c r="E31" s="186">
        <v>0</v>
      </c>
      <c r="F31" s="187"/>
      <c r="G31" s="186">
        <v>0</v>
      </c>
      <c r="H31" s="187"/>
      <c r="I31" s="186">
        <v>0</v>
      </c>
      <c r="J31" s="187"/>
      <c r="K31" s="186">
        <v>0</v>
      </c>
      <c r="L31" s="187"/>
      <c r="M31" s="186">
        <v>34765</v>
      </c>
      <c r="N31" s="187"/>
      <c r="O31" s="186">
        <v>0</v>
      </c>
      <c r="P31" s="187"/>
      <c r="Q31" s="186">
        <v>-34765</v>
      </c>
      <c r="R31" s="187"/>
      <c r="S31" s="186">
        <v>0</v>
      </c>
      <c r="T31" s="187"/>
      <c r="U31" s="186">
        <v>0</v>
      </c>
      <c r="V31" s="187"/>
      <c r="W31" s="186">
        <v>-34765</v>
      </c>
      <c r="X31" s="187"/>
      <c r="Y31" s="186">
        <f t="shared" si="3"/>
        <v>0</v>
      </c>
      <c r="Z31" s="187"/>
      <c r="AA31" s="186">
        <v>0</v>
      </c>
      <c r="AB31" s="187"/>
      <c r="AC31" s="186">
        <f t="shared" si="4"/>
        <v>0</v>
      </c>
    </row>
    <row r="32" spans="1:29" ht="20.25" customHeight="1" thickBot="1" x14ac:dyDescent="0.35">
      <c r="A32" s="75" t="s">
        <v>247</v>
      </c>
      <c r="C32" s="170">
        <f>SUM(C17,C24,C28,C31:C31)</f>
        <v>8611242</v>
      </c>
      <c r="D32" s="67"/>
      <c r="E32" s="170">
        <f>SUM(E17,E24,E28,E31:E31)</f>
        <v>56408882</v>
      </c>
      <c r="F32" s="67"/>
      <c r="G32" s="170">
        <f>SUM(G17,G24,G28,G31:G31)</f>
        <v>3470021</v>
      </c>
      <c r="H32" s="67"/>
      <c r="I32" s="170">
        <f>SUM(I17,I24,I28,I31:I31)</f>
        <v>490423</v>
      </c>
      <c r="J32" s="67"/>
      <c r="K32" s="170">
        <f>SUM(K17,K24,K28,K31:K31)</f>
        <v>929166</v>
      </c>
      <c r="L32" s="67"/>
      <c r="M32" s="170">
        <f>SUM(M17,M24,M28,M30:M31)</f>
        <v>55482082</v>
      </c>
      <c r="N32" s="228"/>
      <c r="O32" s="170">
        <f>SUM(O17,O24,O28,O31:O31)</f>
        <v>-9754775</v>
      </c>
      <c r="P32" s="67"/>
      <c r="Q32" s="170">
        <f>SUM(Q17,Q24,Q28,Q31:Q31)</f>
        <v>9650172</v>
      </c>
      <c r="R32" s="67"/>
      <c r="S32" s="170">
        <f>SUM(S17,S24,S28,S31:S31)</f>
        <v>16366</v>
      </c>
      <c r="T32" s="67"/>
      <c r="U32" s="170">
        <f>SUM(U17,U24,U28,U31:U31)</f>
        <v>482967</v>
      </c>
      <c r="V32" s="67"/>
      <c r="W32" s="170">
        <f>SUM(W17,W24,W28,W31:W31)</f>
        <v>10149505</v>
      </c>
      <c r="X32" s="67"/>
      <c r="Y32" s="170">
        <f>SUM(Y17,Y24,Y28,Y30:Y31)</f>
        <v>125786546</v>
      </c>
      <c r="Z32" s="67"/>
      <c r="AA32" s="170">
        <f>SUM(AA17,AA24,AA28,AA31:AA31)</f>
        <v>15000000</v>
      </c>
      <c r="AB32" s="67"/>
      <c r="AC32" s="170">
        <f t="shared" si="4"/>
        <v>140786546</v>
      </c>
    </row>
    <row r="33" ht="20.25" customHeight="1" thickTop="1" x14ac:dyDescent="0.3"/>
  </sheetData>
  <mergeCells count="2">
    <mergeCell ref="C6:AC6"/>
    <mergeCell ref="Q7:W7"/>
  </mergeCells>
  <pageMargins left="0.8" right="0.8" top="0.48" bottom="0.5" header="0.5" footer="0.5"/>
  <pageSetup paperSize="9" scale="46" firstPageNumber="13" orientation="landscape" useFirstPageNumber="1" r:id="rId1"/>
  <headerFooter>
    <oddFooter>&amp;L&amp;13 The accompanying notes form an integral part of the interim financial statements.
&amp;C&amp;13&amp;P</oddFooter>
  </headerFooter>
  <customProperties>
    <customPr name="EpmWorksheetKeyString_GUID" r:id="rId2"/>
  </customProperties>
  <ignoredErrors>
    <ignoredError sqref="Y20:Y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view="pageBreakPreview" zoomScale="70" zoomScaleNormal="100" zoomScaleSheetLayoutView="70" zoomScalePageLayoutView="70" workbookViewId="0">
      <selection activeCell="E146" sqref="E146"/>
    </sheetView>
  </sheetViews>
  <sheetFormatPr defaultColWidth="9.453125" defaultRowHeight="14" x14ac:dyDescent="0.3"/>
  <cols>
    <col min="1" max="1" width="2" style="62" customWidth="1"/>
    <col min="2" max="2" width="44.453125" style="62" customWidth="1"/>
    <col min="3" max="3" width="7.453125" style="71" customWidth="1"/>
    <col min="4" max="4" width="1" style="78" customWidth="1"/>
    <col min="5" max="5" width="13.453125" style="78" customWidth="1"/>
    <col min="6" max="6" width="1" style="78" customWidth="1"/>
    <col min="7" max="7" width="13.453125" style="78" customWidth="1"/>
    <col min="8" max="8" width="1" style="78" customWidth="1"/>
    <col min="9" max="9" width="13.453125" style="78" customWidth="1"/>
    <col min="10" max="10" width="1" style="78" customWidth="1"/>
    <col min="11" max="11" width="13.453125" style="78" customWidth="1"/>
    <col min="12" max="16384" width="9.453125" style="78"/>
  </cols>
  <sheetData>
    <row r="1" spans="1:11" s="75" customFormat="1" ht="21.75" customHeight="1" x14ac:dyDescent="0.3">
      <c r="A1" s="69" t="s">
        <v>0</v>
      </c>
      <c r="B1" s="70"/>
      <c r="C1" s="71"/>
      <c r="D1" s="72"/>
      <c r="E1" s="73"/>
      <c r="F1" s="74"/>
      <c r="G1" s="73"/>
      <c r="H1" s="74"/>
      <c r="I1" s="73"/>
      <c r="J1" s="74"/>
      <c r="K1" s="73"/>
    </row>
    <row r="2" spans="1:11" s="76" customFormat="1" ht="21.75" customHeight="1" x14ac:dyDescent="0.3">
      <c r="A2" s="69" t="s">
        <v>1</v>
      </c>
      <c r="B2" s="69"/>
      <c r="C2" s="71"/>
    </row>
    <row r="3" spans="1:11" s="76" customFormat="1" ht="21.75" customHeight="1" x14ac:dyDescent="0.3">
      <c r="A3" s="77" t="s">
        <v>256</v>
      </c>
      <c r="B3" s="77"/>
      <c r="C3" s="71"/>
      <c r="D3" s="78"/>
      <c r="E3" s="78"/>
      <c r="F3" s="78"/>
      <c r="G3" s="78"/>
      <c r="H3" s="78"/>
      <c r="I3" s="78"/>
      <c r="J3" s="78"/>
      <c r="K3" s="78"/>
    </row>
    <row r="4" spans="1:11" s="76" customFormat="1" ht="18" customHeight="1" x14ac:dyDescent="0.3">
      <c r="A4" s="70"/>
      <c r="B4" s="70"/>
      <c r="C4" s="71"/>
      <c r="D4" s="78"/>
      <c r="E4" s="78"/>
      <c r="F4" s="78"/>
      <c r="G4" s="78"/>
      <c r="H4" s="78"/>
      <c r="I4" s="47"/>
      <c r="J4" s="46"/>
      <c r="K4" s="79" t="s">
        <v>3</v>
      </c>
    </row>
    <row r="5" spans="1:11" s="76" customFormat="1" ht="21.65" customHeight="1" x14ac:dyDescent="0.3">
      <c r="A5" s="70"/>
      <c r="B5" s="70"/>
      <c r="C5" s="71"/>
      <c r="D5" s="78"/>
      <c r="E5" s="260" t="s">
        <v>4</v>
      </c>
      <c r="F5" s="260"/>
      <c r="G5" s="260"/>
      <c r="H5" s="243"/>
      <c r="I5" s="260" t="s">
        <v>5</v>
      </c>
      <c r="J5" s="260"/>
      <c r="K5" s="260"/>
    </row>
    <row r="6" spans="1:11" s="76" customFormat="1" ht="21.65" customHeight="1" x14ac:dyDescent="0.3">
      <c r="A6" s="70"/>
      <c r="B6" s="70"/>
      <c r="C6" s="71"/>
      <c r="D6" s="78"/>
      <c r="E6" s="256" t="s">
        <v>6</v>
      </c>
      <c r="F6" s="256"/>
      <c r="G6" s="256"/>
      <c r="H6" s="243"/>
      <c r="I6" s="256" t="s">
        <v>6</v>
      </c>
      <c r="J6" s="256"/>
      <c r="K6" s="256"/>
    </row>
    <row r="7" spans="1:11" s="76" customFormat="1" ht="21.65" customHeight="1" x14ac:dyDescent="0.3">
      <c r="A7" s="70"/>
      <c r="B7" s="70"/>
      <c r="C7" s="71"/>
      <c r="D7" s="78"/>
      <c r="E7" s="257" t="s">
        <v>146</v>
      </c>
      <c r="F7" s="257"/>
      <c r="G7" s="257"/>
      <c r="H7" s="80"/>
      <c r="I7" s="257" t="s">
        <v>146</v>
      </c>
      <c r="J7" s="257"/>
      <c r="K7" s="257"/>
    </row>
    <row r="8" spans="1:11" s="76" customFormat="1" ht="21.65" customHeight="1" x14ac:dyDescent="0.3">
      <c r="A8" s="70"/>
      <c r="B8" s="70"/>
      <c r="C8" s="78"/>
      <c r="D8" s="78"/>
      <c r="E8" s="258" t="s">
        <v>8</v>
      </c>
      <c r="F8" s="259"/>
      <c r="G8" s="259"/>
      <c r="H8" s="80"/>
      <c r="I8" s="258" t="s">
        <v>8</v>
      </c>
      <c r="J8" s="259"/>
      <c r="K8" s="259"/>
    </row>
    <row r="9" spans="1:11" s="76" customFormat="1" ht="21.65" customHeight="1" x14ac:dyDescent="0.3">
      <c r="A9" s="70"/>
      <c r="B9" s="70"/>
      <c r="C9" s="71" t="s">
        <v>10</v>
      </c>
      <c r="D9" s="78"/>
      <c r="E9" s="81">
        <v>2023</v>
      </c>
      <c r="F9" s="82"/>
      <c r="G9" s="81">
        <v>2022</v>
      </c>
      <c r="H9" s="82"/>
      <c r="I9" s="81">
        <v>2023</v>
      </c>
      <c r="J9" s="82"/>
      <c r="K9" s="81">
        <v>2022</v>
      </c>
    </row>
    <row r="10" spans="1:11" s="76" customFormat="1" ht="18" customHeight="1" x14ac:dyDescent="0.3">
      <c r="A10" s="261" t="s">
        <v>259</v>
      </c>
      <c r="B10" s="261"/>
      <c r="C10" s="261"/>
      <c r="D10" s="261"/>
      <c r="E10" s="83"/>
      <c r="F10" s="83"/>
      <c r="G10" s="83"/>
      <c r="H10" s="83"/>
      <c r="I10" s="83"/>
      <c r="J10" s="83"/>
      <c r="K10" s="83"/>
    </row>
    <row r="11" spans="1:11" s="76" customFormat="1" ht="18" customHeight="1" x14ac:dyDescent="0.3">
      <c r="A11" s="84" t="s">
        <v>260</v>
      </c>
      <c r="B11" s="244"/>
      <c r="C11" s="244"/>
      <c r="D11" s="244"/>
      <c r="E11" s="85">
        <v>-3070336</v>
      </c>
      <c r="F11" s="85"/>
      <c r="G11" s="85">
        <v>7467903</v>
      </c>
      <c r="H11" s="85"/>
      <c r="I11" s="85">
        <v>1417947</v>
      </c>
      <c r="J11" s="85"/>
      <c r="K11" s="85">
        <v>20174054</v>
      </c>
    </row>
    <row r="12" spans="1:11" s="76" customFormat="1" ht="18" customHeight="1" x14ac:dyDescent="0.3">
      <c r="A12" s="86" t="s">
        <v>390</v>
      </c>
      <c r="B12" s="244"/>
      <c r="C12" s="244"/>
      <c r="D12" s="244"/>
      <c r="E12" s="85"/>
      <c r="F12" s="85"/>
      <c r="G12" s="85"/>
      <c r="H12" s="85"/>
      <c r="I12" s="85"/>
      <c r="J12" s="85"/>
      <c r="K12" s="85"/>
    </row>
    <row r="13" spans="1:11" s="76" customFormat="1" ht="18" customHeight="1" x14ac:dyDescent="0.3">
      <c r="A13" s="84" t="s">
        <v>261</v>
      </c>
      <c r="B13" s="84"/>
      <c r="C13" s="71"/>
      <c r="D13" s="87"/>
      <c r="E13" s="85">
        <v>11597854</v>
      </c>
      <c r="F13" s="85"/>
      <c r="G13" s="85">
        <v>11122975</v>
      </c>
      <c r="H13" s="85"/>
      <c r="I13" s="85">
        <v>586824</v>
      </c>
      <c r="J13" s="85"/>
      <c r="K13" s="85">
        <v>669729</v>
      </c>
    </row>
    <row r="14" spans="1:11" s="76" customFormat="1" ht="18" customHeight="1" x14ac:dyDescent="0.3">
      <c r="A14" s="84" t="s">
        <v>262</v>
      </c>
      <c r="B14" s="84"/>
      <c r="C14" s="71"/>
      <c r="D14" s="87"/>
      <c r="E14" s="85">
        <v>652821</v>
      </c>
      <c r="F14" s="85"/>
      <c r="G14" s="85">
        <v>612250</v>
      </c>
      <c r="H14" s="85"/>
      <c r="I14" s="85">
        <v>2900</v>
      </c>
      <c r="J14" s="85"/>
      <c r="K14" s="85">
        <v>2946</v>
      </c>
    </row>
    <row r="15" spans="1:11" s="76" customFormat="1" ht="18" customHeight="1" x14ac:dyDescent="0.3">
      <c r="A15" s="84" t="s">
        <v>263</v>
      </c>
      <c r="B15" s="84"/>
      <c r="C15" s="71"/>
      <c r="D15" s="87"/>
      <c r="E15" s="85">
        <v>3914591</v>
      </c>
      <c r="F15" s="85"/>
      <c r="G15" s="85">
        <v>3529819</v>
      </c>
      <c r="H15" s="85"/>
      <c r="I15" s="85">
        <v>32595</v>
      </c>
      <c r="J15" s="85"/>
      <c r="K15" s="85">
        <v>62265</v>
      </c>
    </row>
    <row r="16" spans="1:11" s="76" customFormat="1" ht="18" customHeight="1" x14ac:dyDescent="0.3">
      <c r="A16" s="84" t="s">
        <v>361</v>
      </c>
      <c r="B16" s="84"/>
      <c r="C16" s="71"/>
      <c r="D16" s="87"/>
      <c r="E16" s="85"/>
      <c r="F16" s="85"/>
      <c r="G16" s="85"/>
      <c r="H16" s="85"/>
      <c r="I16" s="85"/>
      <c r="J16" s="85"/>
      <c r="K16" s="85"/>
    </row>
    <row r="17" spans="1:11" s="76" customFormat="1" ht="18" customHeight="1" x14ac:dyDescent="0.3">
      <c r="A17" s="84" t="s">
        <v>362</v>
      </c>
      <c r="B17" s="84"/>
      <c r="C17" s="71"/>
      <c r="D17" s="87"/>
      <c r="E17" s="85">
        <v>27268</v>
      </c>
      <c r="F17" s="85"/>
      <c r="G17" s="85">
        <v>-7699</v>
      </c>
      <c r="H17" s="85"/>
      <c r="I17" s="85">
        <v>1157</v>
      </c>
      <c r="J17" s="85"/>
      <c r="K17" s="85">
        <v>-16994</v>
      </c>
    </row>
    <row r="18" spans="1:11" s="76" customFormat="1" ht="18" customHeight="1" x14ac:dyDescent="0.3">
      <c r="A18" s="84" t="s">
        <v>371</v>
      </c>
      <c r="B18" s="84"/>
      <c r="C18" s="71"/>
      <c r="D18" s="87"/>
      <c r="E18" s="85">
        <v>-73878</v>
      </c>
      <c r="F18" s="85"/>
      <c r="G18" s="85">
        <v>-79473</v>
      </c>
      <c r="H18" s="85"/>
      <c r="I18" s="85">
        <v>-3718</v>
      </c>
      <c r="J18" s="85"/>
      <c r="K18" s="85">
        <v>-8761</v>
      </c>
    </row>
    <row r="19" spans="1:11" s="76" customFormat="1" ht="18" customHeight="1" x14ac:dyDescent="0.3">
      <c r="A19" s="84" t="s">
        <v>99</v>
      </c>
      <c r="B19" s="84"/>
      <c r="C19" s="71"/>
      <c r="D19" s="87"/>
      <c r="E19" s="85">
        <v>-545625</v>
      </c>
      <c r="F19" s="85"/>
      <c r="G19" s="85">
        <v>-380801</v>
      </c>
      <c r="H19" s="85"/>
      <c r="I19" s="85">
        <v>-294843</v>
      </c>
      <c r="J19" s="85"/>
      <c r="K19" s="85">
        <v>-301871</v>
      </c>
    </row>
    <row r="20" spans="1:11" s="76" customFormat="1" ht="18" customHeight="1" x14ac:dyDescent="0.3">
      <c r="A20" s="84" t="s">
        <v>100</v>
      </c>
      <c r="B20" s="84"/>
      <c r="C20" s="71"/>
      <c r="D20" s="87"/>
      <c r="E20" s="85">
        <v>-12169</v>
      </c>
      <c r="F20" s="85"/>
      <c r="G20" s="85">
        <v>-60124</v>
      </c>
      <c r="H20" s="85"/>
      <c r="I20" s="85">
        <v>-5074599</v>
      </c>
      <c r="J20" s="85"/>
      <c r="K20" s="85">
        <v>-14842932</v>
      </c>
    </row>
    <row r="21" spans="1:11" s="76" customFormat="1" ht="18" customHeight="1" x14ac:dyDescent="0.3">
      <c r="A21" s="84" t="s">
        <v>264</v>
      </c>
      <c r="B21" s="84"/>
      <c r="C21" s="71"/>
      <c r="D21" s="87"/>
      <c r="E21" s="85">
        <v>12225780</v>
      </c>
      <c r="F21" s="85"/>
      <c r="G21" s="85">
        <v>8829245</v>
      </c>
      <c r="H21" s="85"/>
      <c r="I21" s="85">
        <v>2627151</v>
      </c>
      <c r="J21" s="85"/>
      <c r="K21" s="85">
        <v>2557158</v>
      </c>
    </row>
    <row r="22" spans="1:11" s="76" customFormat="1" ht="18" customHeight="1" x14ac:dyDescent="0.3">
      <c r="A22" s="84" t="s">
        <v>265</v>
      </c>
      <c r="B22" s="84"/>
      <c r="C22" s="71">
        <v>4</v>
      </c>
      <c r="D22" s="87"/>
      <c r="E22" s="85">
        <v>-2190409</v>
      </c>
      <c r="F22" s="85"/>
      <c r="G22" s="85">
        <v>-2276174</v>
      </c>
      <c r="H22" s="85"/>
      <c r="I22" s="64">
        <v>0</v>
      </c>
      <c r="J22" s="85"/>
      <c r="K22" s="88">
        <v>-8609069</v>
      </c>
    </row>
    <row r="23" spans="1:11" s="76" customFormat="1" ht="18" customHeight="1" x14ac:dyDescent="0.3">
      <c r="A23" s="84" t="s">
        <v>405</v>
      </c>
      <c r="B23" s="84"/>
      <c r="C23" s="71">
        <v>3</v>
      </c>
      <c r="D23" s="87"/>
      <c r="E23" s="85">
        <v>-47412</v>
      </c>
      <c r="F23" s="85"/>
      <c r="G23" s="64">
        <v>0</v>
      </c>
      <c r="H23" s="85"/>
      <c r="I23" s="64">
        <v>0</v>
      </c>
      <c r="J23" s="85"/>
      <c r="K23" s="64">
        <v>0</v>
      </c>
    </row>
    <row r="24" spans="1:11" s="76" customFormat="1" ht="18" customHeight="1" x14ac:dyDescent="0.3">
      <c r="A24" s="84" t="s">
        <v>266</v>
      </c>
      <c r="B24" s="84"/>
      <c r="C24" s="71"/>
      <c r="D24" s="87"/>
      <c r="E24" s="85">
        <v>438529</v>
      </c>
      <c r="F24" s="85"/>
      <c r="G24" s="85">
        <v>394492</v>
      </c>
      <c r="H24" s="85"/>
      <c r="I24" s="88">
        <v>95781</v>
      </c>
      <c r="J24" s="85"/>
      <c r="K24" s="88">
        <v>95909</v>
      </c>
    </row>
    <row r="25" spans="1:11" s="76" customFormat="1" ht="18" customHeight="1" x14ac:dyDescent="0.3">
      <c r="A25" s="84" t="s">
        <v>380</v>
      </c>
      <c r="B25" s="84"/>
      <c r="C25" s="71"/>
      <c r="D25" s="87"/>
      <c r="E25" s="85"/>
      <c r="F25" s="85"/>
      <c r="G25" s="85"/>
    </row>
    <row r="26" spans="1:11" s="76" customFormat="1" ht="18" customHeight="1" x14ac:dyDescent="0.3">
      <c r="A26" s="84" t="s">
        <v>379</v>
      </c>
      <c r="B26" s="84"/>
      <c r="C26" s="71"/>
      <c r="D26" s="87"/>
      <c r="E26" s="85"/>
      <c r="F26" s="85"/>
      <c r="G26" s="85"/>
      <c r="I26" s="89"/>
      <c r="K26" s="89"/>
    </row>
    <row r="27" spans="1:11" s="76" customFormat="1" ht="18" customHeight="1" x14ac:dyDescent="0.3">
      <c r="A27" s="84" t="s">
        <v>267</v>
      </c>
      <c r="B27" s="84"/>
      <c r="C27" s="71"/>
      <c r="D27" s="87"/>
      <c r="E27" s="85">
        <v>-82773</v>
      </c>
      <c r="F27" s="85"/>
      <c r="G27" s="85">
        <v>93879</v>
      </c>
      <c r="H27" s="85"/>
      <c r="I27" s="85">
        <v>9483</v>
      </c>
      <c r="J27" s="85"/>
      <c r="K27" s="85">
        <v>67302</v>
      </c>
    </row>
    <row r="28" spans="1:11" s="76" customFormat="1" ht="18" customHeight="1" x14ac:dyDescent="0.3">
      <c r="A28" s="84" t="s">
        <v>109</v>
      </c>
      <c r="B28" s="84"/>
      <c r="C28" s="71">
        <v>3</v>
      </c>
      <c r="D28" s="87"/>
      <c r="E28" s="85">
        <v>0</v>
      </c>
      <c r="F28" s="85"/>
      <c r="G28" s="85">
        <v>-5756</v>
      </c>
      <c r="H28" s="85"/>
      <c r="I28" s="85">
        <v>1500000</v>
      </c>
      <c r="J28" s="85"/>
      <c r="K28" s="85">
        <v>0</v>
      </c>
    </row>
    <row r="29" spans="1:11" s="76" customFormat="1" ht="18" customHeight="1" x14ac:dyDescent="0.3">
      <c r="A29" s="84" t="s">
        <v>381</v>
      </c>
      <c r="B29" s="84"/>
      <c r="C29" s="71"/>
      <c r="D29" s="87"/>
      <c r="E29" s="85">
        <v>168779</v>
      </c>
      <c r="F29" s="85"/>
      <c r="G29" s="85">
        <v>-218054</v>
      </c>
      <c r="H29" s="85"/>
      <c r="I29" s="88">
        <v>-247026</v>
      </c>
      <c r="J29" s="85"/>
      <c r="K29" s="88">
        <v>-109507</v>
      </c>
    </row>
    <row r="30" spans="1:11" s="76" customFormat="1" ht="18" customHeight="1" x14ac:dyDescent="0.3">
      <c r="A30" s="84" t="s">
        <v>365</v>
      </c>
      <c r="B30" s="62"/>
      <c r="C30" s="71"/>
      <c r="D30" s="87"/>
      <c r="E30" s="85">
        <v>-1574204</v>
      </c>
      <c r="F30" s="85"/>
      <c r="G30" s="85">
        <v>-1827205</v>
      </c>
      <c r="H30" s="85"/>
      <c r="I30" s="88">
        <v>0</v>
      </c>
      <c r="J30" s="88"/>
      <c r="K30" s="88">
        <v>0</v>
      </c>
    </row>
    <row r="31" spans="1:11" s="76" customFormat="1" ht="18" customHeight="1" x14ac:dyDescent="0.3">
      <c r="A31" s="84" t="s">
        <v>102</v>
      </c>
      <c r="B31" s="62"/>
      <c r="C31" s="71"/>
      <c r="D31" s="87"/>
      <c r="E31" s="85">
        <v>0</v>
      </c>
      <c r="F31" s="85"/>
      <c r="G31" s="85">
        <v>-1429983</v>
      </c>
      <c r="H31" s="85"/>
      <c r="I31" s="88">
        <v>0</v>
      </c>
      <c r="J31" s="88"/>
      <c r="K31" s="88">
        <v>-608201</v>
      </c>
    </row>
    <row r="32" spans="1:11" s="76" customFormat="1" ht="18" customHeight="1" x14ac:dyDescent="0.3">
      <c r="A32" s="61" t="s">
        <v>269</v>
      </c>
      <c r="B32" s="62"/>
      <c r="C32" s="71"/>
      <c r="D32" s="87"/>
      <c r="E32" s="85">
        <v>0</v>
      </c>
      <c r="F32" s="85"/>
      <c r="G32" s="85">
        <v>-145412</v>
      </c>
      <c r="H32" s="85"/>
      <c r="I32" s="85">
        <v>0</v>
      </c>
      <c r="J32" s="88"/>
      <c r="K32" s="85">
        <v>0</v>
      </c>
    </row>
    <row r="33" spans="1:11" s="76" customFormat="1" ht="18" customHeight="1" x14ac:dyDescent="0.3">
      <c r="A33" s="84" t="s">
        <v>114</v>
      </c>
      <c r="B33" s="62"/>
      <c r="C33" s="71"/>
      <c r="D33" s="87"/>
      <c r="E33" s="85"/>
      <c r="F33" s="85"/>
      <c r="G33" s="85"/>
      <c r="H33" s="85"/>
      <c r="I33" s="85"/>
      <c r="J33" s="88"/>
      <c r="K33" s="85"/>
    </row>
    <row r="34" spans="1:11" s="76" customFormat="1" ht="18" customHeight="1" x14ac:dyDescent="0.3">
      <c r="A34" s="84" t="s">
        <v>115</v>
      </c>
      <c r="B34" s="84"/>
      <c r="C34" s="71">
        <v>4</v>
      </c>
      <c r="D34" s="87"/>
      <c r="E34" s="85">
        <v>1980506</v>
      </c>
      <c r="F34" s="85"/>
      <c r="G34" s="85">
        <v>1129252</v>
      </c>
      <c r="H34" s="85"/>
      <c r="I34" s="88">
        <v>0</v>
      </c>
      <c r="J34" s="88"/>
      <c r="K34" s="88">
        <v>0</v>
      </c>
    </row>
    <row r="35" spans="1:11" s="76" customFormat="1" ht="18" customHeight="1" x14ac:dyDescent="0.3">
      <c r="A35" s="84" t="s">
        <v>117</v>
      </c>
      <c r="B35" s="84"/>
      <c r="C35" s="71"/>
      <c r="D35" s="87"/>
      <c r="E35" s="90">
        <v>552436</v>
      </c>
      <c r="F35" s="85"/>
      <c r="G35" s="90">
        <v>4680516</v>
      </c>
      <c r="H35" s="85"/>
      <c r="I35" s="91">
        <v>-355076</v>
      </c>
      <c r="J35" s="85"/>
      <c r="K35" s="91">
        <v>1289885</v>
      </c>
    </row>
    <row r="36" spans="1:11" s="76" customFormat="1" ht="18" customHeight="1" x14ac:dyDescent="0.3">
      <c r="A36" s="84"/>
      <c r="B36" s="84"/>
      <c r="C36" s="71"/>
      <c r="D36" s="87"/>
      <c r="E36" s="85">
        <f>SUM(E11:E35)</f>
        <v>23961758</v>
      </c>
      <c r="F36" s="85"/>
      <c r="G36" s="85">
        <f>SUM(G11:G35)</f>
        <v>31429650</v>
      </c>
      <c r="H36" s="85"/>
      <c r="I36" s="85">
        <f>SUM(I11:I35)</f>
        <v>298576</v>
      </c>
      <c r="J36" s="85"/>
      <c r="K36" s="85">
        <f>SUM(K11:K35)</f>
        <v>421913</v>
      </c>
    </row>
    <row r="37" spans="1:11" s="76" customFormat="1" ht="21.75" customHeight="1" x14ac:dyDescent="0.3">
      <c r="A37" s="69" t="s">
        <v>0</v>
      </c>
      <c r="B37" s="69"/>
      <c r="C37" s="71"/>
      <c r="D37" s="87"/>
      <c r="E37" s="85"/>
      <c r="F37" s="85"/>
      <c r="G37" s="85"/>
      <c r="H37" s="85"/>
      <c r="I37" s="85"/>
      <c r="J37" s="85"/>
      <c r="K37" s="85"/>
    </row>
    <row r="38" spans="1:11" s="76" customFormat="1" ht="21.75" customHeight="1" x14ac:dyDescent="0.3">
      <c r="A38" s="69" t="s">
        <v>1</v>
      </c>
      <c r="B38" s="69"/>
      <c r="C38" s="71"/>
      <c r="D38" s="87"/>
      <c r="E38" s="85"/>
      <c r="F38" s="85"/>
      <c r="G38" s="85"/>
      <c r="H38" s="85"/>
      <c r="I38" s="85"/>
      <c r="J38" s="85"/>
      <c r="K38" s="85"/>
    </row>
    <row r="39" spans="1:11" s="76" customFormat="1" ht="21.75" customHeight="1" x14ac:dyDescent="0.3">
      <c r="A39" s="77" t="s">
        <v>256</v>
      </c>
      <c r="B39" s="77"/>
      <c r="C39" s="71"/>
      <c r="D39" s="78"/>
      <c r="E39" s="78"/>
      <c r="F39" s="78"/>
      <c r="G39" s="78"/>
      <c r="H39" s="78"/>
      <c r="I39" s="78"/>
      <c r="J39" s="78"/>
      <c r="K39" s="78"/>
    </row>
    <row r="40" spans="1:11" s="76" customFormat="1" ht="18" customHeight="1" x14ac:dyDescent="0.3">
      <c r="A40" s="70"/>
      <c r="B40" s="70"/>
      <c r="C40" s="71"/>
      <c r="D40" s="78"/>
      <c r="E40" s="78"/>
      <c r="F40" s="78"/>
      <c r="G40" s="78"/>
      <c r="H40" s="78"/>
      <c r="I40" s="47"/>
      <c r="J40" s="46"/>
      <c r="K40" s="79" t="s">
        <v>3</v>
      </c>
    </row>
    <row r="41" spans="1:11" s="76" customFormat="1" ht="21.65" customHeight="1" x14ac:dyDescent="0.3">
      <c r="A41" s="70"/>
      <c r="B41" s="70"/>
      <c r="C41" s="71"/>
      <c r="D41" s="78"/>
      <c r="E41" s="260" t="s">
        <v>4</v>
      </c>
      <c r="F41" s="260"/>
      <c r="G41" s="260"/>
      <c r="H41" s="243"/>
      <c r="I41" s="260" t="s">
        <v>5</v>
      </c>
      <c r="J41" s="260"/>
      <c r="K41" s="260"/>
    </row>
    <row r="42" spans="1:11" s="76" customFormat="1" ht="21.65" customHeight="1" x14ac:dyDescent="0.3">
      <c r="A42" s="70"/>
      <c r="B42" s="70"/>
      <c r="C42" s="71"/>
      <c r="D42" s="78"/>
      <c r="E42" s="256" t="s">
        <v>6</v>
      </c>
      <c r="F42" s="256"/>
      <c r="G42" s="256"/>
      <c r="H42" s="243"/>
      <c r="I42" s="256" t="s">
        <v>6</v>
      </c>
      <c r="J42" s="256"/>
      <c r="K42" s="256"/>
    </row>
    <row r="43" spans="1:11" s="76" customFormat="1" ht="21.65" customHeight="1" x14ac:dyDescent="0.3">
      <c r="A43" s="70"/>
      <c r="B43" s="70"/>
      <c r="C43" s="71"/>
      <c r="D43" s="78"/>
      <c r="E43" s="257" t="s">
        <v>146</v>
      </c>
      <c r="F43" s="257"/>
      <c r="G43" s="257"/>
      <c r="H43" s="80"/>
      <c r="I43" s="257" t="s">
        <v>146</v>
      </c>
      <c r="J43" s="257"/>
      <c r="K43" s="257"/>
    </row>
    <row r="44" spans="1:11" s="76" customFormat="1" ht="21.65" customHeight="1" x14ac:dyDescent="0.3">
      <c r="A44" s="70"/>
      <c r="B44" s="70"/>
      <c r="C44" s="78"/>
      <c r="D44" s="78"/>
      <c r="E44" s="258" t="s">
        <v>8</v>
      </c>
      <c r="F44" s="259"/>
      <c r="G44" s="259"/>
      <c r="H44" s="80"/>
      <c r="I44" s="258" t="s">
        <v>8</v>
      </c>
      <c r="J44" s="259"/>
      <c r="K44" s="259"/>
    </row>
    <row r="45" spans="1:11" s="76" customFormat="1" ht="21.65" customHeight="1" x14ac:dyDescent="0.3">
      <c r="A45" s="70"/>
      <c r="B45" s="70"/>
      <c r="C45" s="71"/>
      <c r="D45" s="78"/>
      <c r="E45" s="81">
        <v>2023</v>
      </c>
      <c r="F45" s="82"/>
      <c r="G45" s="81">
        <v>2022</v>
      </c>
      <c r="H45" s="82"/>
      <c r="I45" s="81">
        <v>2023</v>
      </c>
      <c r="J45" s="82"/>
      <c r="K45" s="81">
        <v>2022</v>
      </c>
    </row>
    <row r="46" spans="1:11" s="76" customFormat="1" ht="18" customHeight="1" x14ac:dyDescent="0.3">
      <c r="A46" s="261" t="s">
        <v>270</v>
      </c>
      <c r="B46" s="261"/>
      <c r="C46" s="261"/>
      <c r="D46" s="261"/>
      <c r="E46" s="261"/>
      <c r="F46" s="71"/>
      <c r="G46" s="71"/>
      <c r="H46" s="71"/>
      <c r="I46" s="71"/>
      <c r="J46" s="71"/>
      <c r="K46" s="71"/>
    </row>
    <row r="47" spans="1:11" s="76" customFormat="1" ht="21.65" customHeight="1" x14ac:dyDescent="0.3">
      <c r="A47" s="86" t="s">
        <v>271</v>
      </c>
      <c r="B47" s="86"/>
      <c r="C47" s="71"/>
      <c r="D47" s="87"/>
      <c r="E47" s="85"/>
      <c r="F47" s="85"/>
      <c r="G47" s="85"/>
      <c r="H47" s="85"/>
      <c r="I47" s="85"/>
      <c r="J47" s="85"/>
      <c r="K47" s="85"/>
    </row>
    <row r="48" spans="1:11" s="76" customFormat="1" ht="21.65" customHeight="1" x14ac:dyDescent="0.3">
      <c r="A48" s="84" t="s">
        <v>15</v>
      </c>
      <c r="B48" s="84"/>
      <c r="C48" s="71"/>
      <c r="D48" s="87"/>
      <c r="E48" s="85">
        <v>2925707</v>
      </c>
      <c r="F48" s="85"/>
      <c r="G48" s="85">
        <v>-3904201</v>
      </c>
      <c r="H48" s="85"/>
      <c r="I48" s="88">
        <v>-447723</v>
      </c>
      <c r="J48" s="88"/>
      <c r="K48" s="88">
        <v>1105646</v>
      </c>
    </row>
    <row r="49" spans="1:11" s="76" customFormat="1" ht="21.65" customHeight="1" x14ac:dyDescent="0.3">
      <c r="A49" s="84" t="s">
        <v>18</v>
      </c>
      <c r="B49" s="84"/>
      <c r="C49" s="71"/>
      <c r="D49" s="87"/>
      <c r="E49" s="85">
        <v>1646665</v>
      </c>
      <c r="F49" s="85"/>
      <c r="G49" s="85">
        <v>-5725300</v>
      </c>
      <c r="H49" s="85"/>
      <c r="I49" s="88">
        <v>-488705</v>
      </c>
      <c r="J49" s="88"/>
      <c r="K49" s="88">
        <v>-365106</v>
      </c>
    </row>
    <row r="50" spans="1:11" s="76" customFormat="1" ht="21.65" customHeight="1" x14ac:dyDescent="0.3">
      <c r="A50" s="84" t="s">
        <v>272</v>
      </c>
      <c r="B50" s="84"/>
      <c r="C50" s="71"/>
      <c r="D50" s="87"/>
      <c r="E50" s="85">
        <v>-6869365</v>
      </c>
      <c r="F50" s="85"/>
      <c r="G50" s="85">
        <v>-4633902</v>
      </c>
      <c r="H50" s="85"/>
      <c r="I50" s="88">
        <v>1424</v>
      </c>
      <c r="J50" s="88"/>
      <c r="K50" s="88">
        <v>-62614</v>
      </c>
    </row>
    <row r="51" spans="1:11" s="76" customFormat="1" ht="21.65" customHeight="1" x14ac:dyDescent="0.3">
      <c r="A51" s="84" t="s">
        <v>25</v>
      </c>
      <c r="B51" s="84"/>
      <c r="C51" s="71"/>
      <c r="D51" s="87"/>
      <c r="E51" s="85">
        <v>1846579</v>
      </c>
      <c r="F51" s="85"/>
      <c r="G51" s="85">
        <v>2605030</v>
      </c>
      <c r="H51" s="85"/>
      <c r="I51" s="88">
        <v>-58095</v>
      </c>
      <c r="J51" s="88"/>
      <c r="K51" s="88">
        <v>-23764</v>
      </c>
    </row>
    <row r="52" spans="1:11" s="76" customFormat="1" ht="18" customHeight="1" x14ac:dyDescent="0.3">
      <c r="A52" s="84" t="s">
        <v>43</v>
      </c>
      <c r="B52" s="84"/>
      <c r="C52" s="71"/>
      <c r="D52" s="87"/>
      <c r="E52" s="85">
        <v>-171446</v>
      </c>
      <c r="F52" s="85"/>
      <c r="G52" s="85">
        <v>-364685</v>
      </c>
      <c r="H52" s="85"/>
      <c r="I52" s="88">
        <v>-490</v>
      </c>
      <c r="J52" s="88"/>
      <c r="K52" s="88">
        <v>124</v>
      </c>
    </row>
    <row r="53" spans="1:11" s="76" customFormat="1" ht="18" customHeight="1" x14ac:dyDescent="0.3">
      <c r="A53" s="84" t="s">
        <v>51</v>
      </c>
      <c r="B53" s="84"/>
      <c r="C53" s="71"/>
      <c r="D53" s="87"/>
      <c r="E53" s="85">
        <v>-9907997</v>
      </c>
      <c r="F53" s="85"/>
      <c r="G53" s="85">
        <v>1629615</v>
      </c>
      <c r="H53" s="85"/>
      <c r="I53" s="92">
        <v>-300867</v>
      </c>
      <c r="J53" s="85"/>
      <c r="K53" s="92">
        <v>-112868</v>
      </c>
    </row>
    <row r="54" spans="1:11" s="76" customFormat="1" ht="18" customHeight="1" x14ac:dyDescent="0.3">
      <c r="A54" s="84" t="s">
        <v>273</v>
      </c>
      <c r="B54" s="84"/>
      <c r="C54" s="71"/>
      <c r="D54" s="87"/>
      <c r="E54" s="92">
        <v>-430518</v>
      </c>
      <c r="F54" s="85"/>
      <c r="G54" s="92">
        <v>275498</v>
      </c>
      <c r="H54" s="85"/>
      <c r="I54" s="92">
        <v>290386</v>
      </c>
      <c r="J54" s="85"/>
      <c r="K54" s="92">
        <v>306902</v>
      </c>
    </row>
    <row r="55" spans="1:11" s="76" customFormat="1" ht="18" customHeight="1" x14ac:dyDescent="0.3">
      <c r="A55" s="84" t="s">
        <v>274</v>
      </c>
      <c r="B55" s="84"/>
      <c r="C55" s="71"/>
      <c r="D55" s="87"/>
      <c r="E55" s="92">
        <v>-90834</v>
      </c>
      <c r="F55" s="85"/>
      <c r="G55" s="92">
        <v>-77004</v>
      </c>
      <c r="H55" s="85"/>
      <c r="I55" s="92">
        <v>-15930</v>
      </c>
      <c r="J55" s="85"/>
      <c r="K55" s="92">
        <v>-6775</v>
      </c>
    </row>
    <row r="56" spans="1:11" s="76" customFormat="1" ht="18" customHeight="1" x14ac:dyDescent="0.3">
      <c r="A56" s="84" t="s">
        <v>275</v>
      </c>
      <c r="B56" s="84"/>
      <c r="C56" s="71"/>
      <c r="D56" s="87"/>
      <c r="E56" s="93">
        <v>-2735581</v>
      </c>
      <c r="F56" s="85"/>
      <c r="G56" s="93">
        <v>-3247148</v>
      </c>
      <c r="H56" s="85"/>
      <c r="I56" s="93">
        <v>-3433</v>
      </c>
      <c r="J56" s="85"/>
      <c r="K56" s="93">
        <v>-3497</v>
      </c>
    </row>
    <row r="57" spans="1:11" s="76" customFormat="1" ht="18" customHeight="1" x14ac:dyDescent="0.3">
      <c r="A57" s="70" t="s">
        <v>276</v>
      </c>
      <c r="B57" s="70"/>
      <c r="C57" s="71"/>
      <c r="D57" s="87"/>
      <c r="E57" s="94">
        <f>SUM(E48:E56)+E36</f>
        <v>10174968</v>
      </c>
      <c r="F57" s="95"/>
      <c r="G57" s="94">
        <f>SUM(G48:G56)+G36</f>
        <v>17987553</v>
      </c>
      <c r="H57" s="85"/>
      <c r="I57" s="94">
        <f>SUM(I48:I56)+I36</f>
        <v>-724857</v>
      </c>
      <c r="J57" s="95"/>
      <c r="K57" s="94">
        <f>SUM(K48:K56)+K36</f>
        <v>1259961</v>
      </c>
    </row>
    <row r="58" spans="1:11" s="76" customFormat="1" ht="7.5" customHeight="1" x14ac:dyDescent="0.3">
      <c r="A58" s="70"/>
      <c r="B58" s="70"/>
      <c r="C58" s="71"/>
      <c r="H58" s="85"/>
      <c r="J58" s="85"/>
    </row>
    <row r="59" spans="1:11" s="76" customFormat="1" ht="18" customHeight="1" x14ac:dyDescent="0.3">
      <c r="A59" s="96" t="s">
        <v>277</v>
      </c>
      <c r="B59" s="96"/>
      <c r="C59" s="71"/>
      <c r="D59" s="87"/>
      <c r="E59" s="83"/>
      <c r="F59" s="83"/>
      <c r="G59" s="83"/>
      <c r="H59" s="85"/>
      <c r="I59" s="83"/>
      <c r="J59" s="85"/>
      <c r="K59" s="83"/>
    </row>
    <row r="60" spans="1:11" s="76" customFormat="1" ht="18" customHeight="1" x14ac:dyDescent="0.3">
      <c r="A60" s="84" t="s">
        <v>278</v>
      </c>
      <c r="B60" s="84"/>
      <c r="C60" s="71"/>
      <c r="D60" s="87"/>
      <c r="E60" s="85">
        <v>599286</v>
      </c>
      <c r="F60" s="85"/>
      <c r="G60" s="85">
        <v>229677</v>
      </c>
      <c r="H60" s="85"/>
      <c r="I60" s="85">
        <v>195541</v>
      </c>
      <c r="J60" s="85"/>
      <c r="K60" s="85">
        <v>282867</v>
      </c>
    </row>
    <row r="61" spans="1:11" s="76" customFormat="1" ht="18" customHeight="1" x14ac:dyDescent="0.3">
      <c r="A61" s="84" t="s">
        <v>279</v>
      </c>
      <c r="B61" s="84"/>
      <c r="C61" s="71"/>
      <c r="D61" s="87"/>
      <c r="E61" s="85">
        <v>3956422</v>
      </c>
      <c r="F61" s="85"/>
      <c r="G61" s="85">
        <v>2719931</v>
      </c>
      <c r="H61" s="85"/>
      <c r="I61" s="85">
        <v>5074599</v>
      </c>
      <c r="J61" s="85"/>
      <c r="K61" s="85">
        <v>214496</v>
      </c>
    </row>
    <row r="62" spans="1:11" s="76" customFormat="1" ht="18" customHeight="1" x14ac:dyDescent="0.3">
      <c r="A62" s="84" t="s">
        <v>394</v>
      </c>
      <c r="B62" s="84"/>
      <c r="C62" s="71"/>
      <c r="D62" s="87"/>
      <c r="E62" s="88">
        <v>0</v>
      </c>
      <c r="F62" s="88"/>
      <c r="G62" s="88">
        <v>0</v>
      </c>
      <c r="H62" s="85"/>
      <c r="I62" s="85">
        <v>-1599600</v>
      </c>
      <c r="J62" s="85"/>
      <c r="K62" s="85">
        <v>-3018860</v>
      </c>
    </row>
    <row r="63" spans="1:11" s="76" customFormat="1" ht="18" customHeight="1" x14ac:dyDescent="0.3">
      <c r="A63" s="62" t="s">
        <v>393</v>
      </c>
      <c r="B63" s="84"/>
      <c r="C63" s="71"/>
      <c r="D63" s="87"/>
      <c r="E63" s="88">
        <v>42167</v>
      </c>
      <c r="F63" s="88"/>
      <c r="G63" s="88">
        <v>0</v>
      </c>
      <c r="H63" s="85"/>
      <c r="I63" s="88">
        <v>0</v>
      </c>
      <c r="J63" s="85"/>
      <c r="K63" s="88">
        <v>0</v>
      </c>
    </row>
    <row r="64" spans="1:11" s="76" customFormat="1" ht="18" customHeight="1" x14ac:dyDescent="0.3">
      <c r="A64" s="84" t="s">
        <v>346</v>
      </c>
      <c r="B64" s="84"/>
      <c r="C64" s="71"/>
      <c r="D64" s="87"/>
      <c r="E64" s="88">
        <v>1207226</v>
      </c>
      <c r="F64" s="88"/>
      <c r="G64" s="88">
        <v>283810</v>
      </c>
      <c r="H64" s="85"/>
      <c r="I64" s="88">
        <v>0</v>
      </c>
      <c r="J64" s="85"/>
      <c r="K64" s="88">
        <v>0</v>
      </c>
    </row>
    <row r="65" spans="1:11" s="76" customFormat="1" ht="18" customHeight="1" x14ac:dyDescent="0.3">
      <c r="A65" s="84" t="s">
        <v>382</v>
      </c>
      <c r="B65" s="84"/>
      <c r="C65" s="71"/>
      <c r="D65" s="87"/>
      <c r="E65" s="88">
        <v>-6503933</v>
      </c>
      <c r="F65" s="88"/>
      <c r="G65" s="88">
        <v>-5776204</v>
      </c>
      <c r="H65" s="85"/>
      <c r="I65" s="88">
        <v>-3175182</v>
      </c>
      <c r="J65" s="85"/>
      <c r="K65" s="88">
        <v>-4752022</v>
      </c>
    </row>
    <row r="66" spans="1:11" s="76" customFormat="1" ht="18" customHeight="1" x14ac:dyDescent="0.3">
      <c r="A66" s="84" t="s">
        <v>280</v>
      </c>
      <c r="B66" s="84"/>
      <c r="C66" s="71"/>
      <c r="D66" s="87"/>
      <c r="E66" s="88">
        <v>5254023</v>
      </c>
      <c r="F66" s="88"/>
      <c r="G66" s="88">
        <v>4851980</v>
      </c>
      <c r="H66" s="85"/>
      <c r="I66" s="88">
        <v>0</v>
      </c>
      <c r="J66" s="85"/>
      <c r="K66" s="88">
        <v>1617125</v>
      </c>
    </row>
    <row r="67" spans="1:11" s="76" customFormat="1" ht="18" customHeight="1" x14ac:dyDescent="0.3">
      <c r="A67" s="84" t="s">
        <v>281</v>
      </c>
      <c r="B67" s="84"/>
      <c r="C67" s="71"/>
      <c r="D67" s="87"/>
      <c r="E67" s="88">
        <v>0</v>
      </c>
      <c r="F67" s="88"/>
      <c r="G67" s="88">
        <v>-296210</v>
      </c>
      <c r="H67" s="85"/>
      <c r="I67" s="88">
        <v>0</v>
      </c>
      <c r="J67" s="85"/>
      <c r="K67" s="88">
        <v>0</v>
      </c>
    </row>
    <row r="68" spans="1:11" s="76" customFormat="1" ht="18" customHeight="1" x14ac:dyDescent="0.3">
      <c r="A68" s="84" t="s">
        <v>383</v>
      </c>
      <c r="B68" s="84"/>
      <c r="C68" s="71"/>
      <c r="D68" s="87"/>
      <c r="E68" s="63">
        <v>0</v>
      </c>
      <c r="F68" s="88"/>
      <c r="G68" s="88">
        <v>49050</v>
      </c>
      <c r="H68" s="85"/>
      <c r="I68" s="63">
        <v>53368000</v>
      </c>
      <c r="J68" s="85"/>
      <c r="K68" s="88">
        <v>12470000</v>
      </c>
    </row>
    <row r="69" spans="1:11" s="76" customFormat="1" ht="18" customHeight="1" x14ac:dyDescent="0.3">
      <c r="A69" s="84" t="s">
        <v>406</v>
      </c>
      <c r="B69" s="84"/>
      <c r="C69" s="71"/>
      <c r="D69" s="87"/>
      <c r="E69" s="63">
        <v>0</v>
      </c>
      <c r="F69" s="88"/>
      <c r="G69" s="88">
        <v>0</v>
      </c>
      <c r="H69" s="85"/>
      <c r="I69" s="63">
        <v>-50000000</v>
      </c>
      <c r="J69" s="85"/>
      <c r="K69" s="88">
        <v>-6500000</v>
      </c>
    </row>
    <row r="70" spans="1:11" s="76" customFormat="1" ht="18" customHeight="1" x14ac:dyDescent="0.3">
      <c r="A70" s="84" t="s">
        <v>282</v>
      </c>
      <c r="B70" s="84"/>
      <c r="C70" s="71"/>
      <c r="D70" s="87"/>
      <c r="E70" s="85"/>
      <c r="F70" s="85"/>
      <c r="G70" s="85"/>
      <c r="H70" s="85"/>
      <c r="J70" s="85"/>
    </row>
    <row r="71" spans="1:11" ht="18" customHeight="1" x14ac:dyDescent="0.3">
      <c r="A71" s="84" t="s">
        <v>283</v>
      </c>
      <c r="B71" s="84"/>
      <c r="D71" s="87"/>
      <c r="E71" s="85">
        <v>-9914053</v>
      </c>
      <c r="F71" s="85"/>
      <c r="G71" s="85">
        <v>-13081608</v>
      </c>
      <c r="H71" s="85"/>
      <c r="I71" s="85">
        <v>-275610</v>
      </c>
      <c r="J71" s="85"/>
      <c r="K71" s="85">
        <v>-159542</v>
      </c>
    </row>
    <row r="72" spans="1:11" ht="18" customHeight="1" x14ac:dyDescent="0.3">
      <c r="A72" s="84" t="s">
        <v>284</v>
      </c>
      <c r="B72" s="84"/>
      <c r="D72" s="87"/>
      <c r="E72" s="85"/>
      <c r="F72" s="85"/>
      <c r="G72" s="85"/>
      <c r="H72" s="85"/>
      <c r="I72" s="85"/>
      <c r="J72" s="85"/>
      <c r="K72" s="85"/>
    </row>
    <row r="73" spans="1:11" ht="18" customHeight="1" x14ac:dyDescent="0.3">
      <c r="A73" s="84" t="s">
        <v>384</v>
      </c>
      <c r="B73" s="84"/>
      <c r="D73" s="87"/>
      <c r="E73" s="85">
        <v>183531</v>
      </c>
      <c r="F73" s="85"/>
      <c r="G73" s="85">
        <v>122535</v>
      </c>
      <c r="H73" s="85"/>
      <c r="I73" s="85">
        <v>796</v>
      </c>
      <c r="J73" s="85"/>
      <c r="K73" s="85">
        <v>19009</v>
      </c>
    </row>
    <row r="74" spans="1:11" s="76" customFormat="1" ht="17.899999999999999" customHeight="1" x14ac:dyDescent="0.3">
      <c r="A74" s="84" t="s">
        <v>285</v>
      </c>
      <c r="B74" s="84"/>
      <c r="C74" s="71"/>
      <c r="D74" s="87"/>
      <c r="E74" s="85">
        <v>-349335</v>
      </c>
      <c r="F74" s="85"/>
      <c r="G74" s="85">
        <v>-85406</v>
      </c>
      <c r="H74" s="85"/>
      <c r="I74" s="85">
        <v>-3200</v>
      </c>
      <c r="J74" s="85"/>
      <c r="K74" s="85">
        <v>0</v>
      </c>
    </row>
    <row r="75" spans="1:11" s="76" customFormat="1" ht="18" customHeight="1" x14ac:dyDescent="0.3">
      <c r="A75" s="70" t="s">
        <v>286</v>
      </c>
      <c r="B75" s="70"/>
      <c r="C75" s="71"/>
      <c r="D75" s="87"/>
      <c r="E75" s="97">
        <f>SUM(E60:E74)</f>
        <v>-5524666</v>
      </c>
      <c r="F75" s="95"/>
      <c r="G75" s="97">
        <f>SUM(G60:G74)</f>
        <v>-10982445</v>
      </c>
      <c r="H75" s="85"/>
      <c r="I75" s="97">
        <f>SUM(I60:I74)</f>
        <v>3585344</v>
      </c>
      <c r="J75" s="95"/>
      <c r="K75" s="97">
        <f>SUM(K60:K74)</f>
        <v>173073</v>
      </c>
    </row>
    <row r="76" spans="1:11" s="76" customFormat="1" ht="21.75" customHeight="1" x14ac:dyDescent="0.3">
      <c r="A76" s="69" t="s">
        <v>0</v>
      </c>
      <c r="B76" s="69"/>
      <c r="C76" s="71"/>
      <c r="D76" s="87"/>
      <c r="E76" s="85"/>
      <c r="F76" s="85"/>
      <c r="G76" s="85"/>
      <c r="H76" s="85"/>
      <c r="I76" s="85"/>
      <c r="J76" s="85"/>
      <c r="K76" s="85"/>
    </row>
    <row r="77" spans="1:11" s="76" customFormat="1" ht="21.75" customHeight="1" x14ac:dyDescent="0.3">
      <c r="A77" s="69" t="s">
        <v>1</v>
      </c>
      <c r="B77" s="69"/>
      <c r="C77" s="71"/>
      <c r="D77" s="87"/>
      <c r="E77" s="85"/>
      <c r="F77" s="85"/>
      <c r="G77" s="85"/>
      <c r="H77" s="85"/>
      <c r="I77" s="85"/>
      <c r="J77" s="85"/>
      <c r="K77" s="85"/>
    </row>
    <row r="78" spans="1:11" s="76" customFormat="1" ht="21.75" customHeight="1" x14ac:dyDescent="0.3">
      <c r="A78" s="77" t="s">
        <v>256</v>
      </c>
      <c r="B78" s="77"/>
      <c r="C78" s="71"/>
      <c r="D78" s="78"/>
      <c r="E78" s="78"/>
      <c r="F78" s="78"/>
      <c r="G78" s="78"/>
      <c r="H78" s="78"/>
      <c r="I78" s="78"/>
      <c r="J78" s="78"/>
      <c r="K78" s="78"/>
    </row>
    <row r="79" spans="1:11" s="76" customFormat="1" ht="18" customHeight="1" x14ac:dyDescent="0.3">
      <c r="A79" s="70"/>
      <c r="B79" s="70"/>
      <c r="C79" s="71"/>
      <c r="D79" s="78"/>
      <c r="E79" s="78"/>
      <c r="F79" s="78"/>
      <c r="G79" s="78"/>
      <c r="H79" s="78"/>
      <c r="I79" s="47"/>
      <c r="J79" s="46"/>
      <c r="K79" s="79" t="s">
        <v>3</v>
      </c>
    </row>
    <row r="80" spans="1:11" s="76" customFormat="1" ht="21.65" customHeight="1" x14ac:dyDescent="0.3">
      <c r="A80" s="70"/>
      <c r="B80" s="70"/>
      <c r="C80" s="71"/>
      <c r="D80" s="78"/>
      <c r="E80" s="260" t="s">
        <v>4</v>
      </c>
      <c r="F80" s="260"/>
      <c r="G80" s="260"/>
      <c r="H80" s="243"/>
      <c r="I80" s="260" t="s">
        <v>5</v>
      </c>
      <c r="J80" s="260"/>
      <c r="K80" s="260"/>
    </row>
    <row r="81" spans="1:11" s="76" customFormat="1" ht="21.65" customHeight="1" x14ac:dyDescent="0.3">
      <c r="A81" s="70"/>
      <c r="B81" s="70"/>
      <c r="C81" s="71"/>
      <c r="D81" s="78"/>
      <c r="E81" s="256" t="s">
        <v>6</v>
      </c>
      <c r="F81" s="256"/>
      <c r="G81" s="256"/>
      <c r="H81" s="243"/>
      <c r="I81" s="256" t="s">
        <v>6</v>
      </c>
      <c r="J81" s="256"/>
      <c r="K81" s="256"/>
    </row>
    <row r="82" spans="1:11" s="76" customFormat="1" ht="21.65" customHeight="1" x14ac:dyDescent="0.3">
      <c r="A82" s="70"/>
      <c r="B82" s="70"/>
      <c r="C82" s="71"/>
      <c r="D82" s="78"/>
      <c r="E82" s="257" t="s">
        <v>146</v>
      </c>
      <c r="F82" s="257"/>
      <c r="G82" s="257"/>
      <c r="H82" s="80"/>
      <c r="I82" s="257" t="s">
        <v>146</v>
      </c>
      <c r="J82" s="257"/>
      <c r="K82" s="257"/>
    </row>
    <row r="83" spans="1:11" s="76" customFormat="1" ht="21.65" customHeight="1" x14ac:dyDescent="0.3">
      <c r="A83" s="70"/>
      <c r="B83" s="70"/>
      <c r="C83" s="78"/>
      <c r="D83" s="78"/>
      <c r="E83" s="258" t="s">
        <v>8</v>
      </c>
      <c r="F83" s="259"/>
      <c r="G83" s="259"/>
      <c r="H83" s="80"/>
      <c r="I83" s="258" t="s">
        <v>8</v>
      </c>
      <c r="J83" s="259"/>
      <c r="K83" s="259"/>
    </row>
    <row r="84" spans="1:11" s="76" customFormat="1" ht="21.65" customHeight="1" x14ac:dyDescent="0.3">
      <c r="A84" s="70"/>
      <c r="B84" s="70"/>
      <c r="C84" s="71" t="s">
        <v>10</v>
      </c>
      <c r="D84" s="78"/>
      <c r="E84" s="81" t="s">
        <v>257</v>
      </c>
      <c r="F84" s="82"/>
      <c r="G84" s="81" t="s">
        <v>258</v>
      </c>
      <c r="H84" s="82"/>
      <c r="I84" s="81" t="s">
        <v>257</v>
      </c>
      <c r="J84" s="82"/>
      <c r="K84" s="81" t="s">
        <v>258</v>
      </c>
    </row>
    <row r="85" spans="1:11" s="76" customFormat="1" ht="18" customHeight="1" x14ac:dyDescent="0.3">
      <c r="A85" s="96" t="s">
        <v>287</v>
      </c>
    </row>
    <row r="86" spans="1:11" s="76" customFormat="1" ht="18" customHeight="1" x14ac:dyDescent="0.3">
      <c r="A86" s="84" t="s">
        <v>399</v>
      </c>
      <c r="B86" s="84"/>
      <c r="C86" s="71"/>
      <c r="D86" s="87"/>
      <c r="F86" s="85"/>
      <c r="H86" s="85"/>
      <c r="J86" s="85"/>
    </row>
    <row r="87" spans="1:11" s="76" customFormat="1" ht="18" customHeight="1" x14ac:dyDescent="0.3">
      <c r="A87" s="84" t="s">
        <v>400</v>
      </c>
      <c r="B87" s="84"/>
      <c r="C87" s="71"/>
      <c r="D87" s="87"/>
      <c r="E87" s="85">
        <v>-1990434</v>
      </c>
      <c r="F87" s="85"/>
      <c r="G87" s="85">
        <v>11218762</v>
      </c>
      <c r="H87" s="85"/>
      <c r="I87" s="88">
        <v>0</v>
      </c>
      <c r="J87" s="88"/>
      <c r="K87" s="88">
        <v>0</v>
      </c>
    </row>
    <row r="88" spans="1:11" s="76" customFormat="1" ht="18" customHeight="1" x14ac:dyDescent="0.3">
      <c r="A88" s="84" t="s">
        <v>398</v>
      </c>
      <c r="B88" s="84"/>
      <c r="C88" s="71"/>
      <c r="D88" s="87"/>
      <c r="E88" s="85">
        <v>24184656</v>
      </c>
      <c r="F88" s="85"/>
      <c r="G88" s="85">
        <v>-1070536</v>
      </c>
      <c r="H88" s="85"/>
      <c r="I88" s="99">
        <v>11517678</v>
      </c>
      <c r="J88" s="88"/>
      <c r="K88" s="99">
        <v>-3221712</v>
      </c>
    </row>
    <row r="89" spans="1:11" s="76" customFormat="1" ht="18" customHeight="1" x14ac:dyDescent="0.3">
      <c r="A89" s="84" t="s">
        <v>399</v>
      </c>
      <c r="B89" s="84"/>
      <c r="C89" s="71"/>
      <c r="D89" s="87"/>
      <c r="E89" s="85"/>
      <c r="F89" s="85"/>
      <c r="G89" s="85"/>
      <c r="H89" s="85"/>
      <c r="I89" s="100"/>
      <c r="J89" s="88"/>
      <c r="K89" s="100"/>
    </row>
    <row r="90" spans="1:11" s="76" customFormat="1" ht="18" customHeight="1" x14ac:dyDescent="0.3">
      <c r="A90" s="84" t="s">
        <v>402</v>
      </c>
      <c r="B90" s="84"/>
      <c r="C90" s="71"/>
      <c r="D90" s="87"/>
      <c r="E90" s="85">
        <v>-53969</v>
      </c>
      <c r="F90" s="85"/>
      <c r="G90" s="85">
        <v>591180</v>
      </c>
      <c r="H90" s="85"/>
      <c r="I90" s="85">
        <v>2450000</v>
      </c>
      <c r="K90" s="85">
        <v>14400000</v>
      </c>
    </row>
    <row r="91" spans="1:11" s="76" customFormat="1" ht="18" customHeight="1" x14ac:dyDescent="0.3">
      <c r="A91" s="84" t="s">
        <v>288</v>
      </c>
      <c r="B91" s="84"/>
      <c r="C91" s="71"/>
      <c r="D91" s="87"/>
      <c r="E91" s="85">
        <v>-2784952</v>
      </c>
      <c r="F91" s="85"/>
      <c r="G91" s="85">
        <v>-2763703</v>
      </c>
      <c r="H91" s="85"/>
      <c r="I91" s="85">
        <v>-152144</v>
      </c>
      <c r="J91" s="88"/>
      <c r="K91" s="85">
        <v>-139203</v>
      </c>
    </row>
    <row r="92" spans="1:11" s="76" customFormat="1" ht="18" customHeight="1" x14ac:dyDescent="0.3">
      <c r="A92" s="84" t="s">
        <v>401</v>
      </c>
      <c r="B92" s="84"/>
      <c r="C92" s="71"/>
      <c r="D92" s="87"/>
      <c r="E92" s="85"/>
      <c r="F92" s="85"/>
      <c r="G92" s="85"/>
      <c r="H92" s="85"/>
      <c r="I92" s="85"/>
      <c r="J92" s="88"/>
      <c r="K92" s="85"/>
    </row>
    <row r="93" spans="1:11" s="76" customFormat="1" ht="21.65" customHeight="1" x14ac:dyDescent="0.3">
      <c r="A93" s="84" t="s">
        <v>400</v>
      </c>
      <c r="B93" s="84"/>
      <c r="D93" s="87"/>
      <c r="E93" s="85">
        <v>14141637</v>
      </c>
      <c r="F93" s="85"/>
      <c r="G93" s="85">
        <v>41400642</v>
      </c>
      <c r="H93" s="85"/>
      <c r="I93" s="85">
        <v>0</v>
      </c>
      <c r="J93" s="88"/>
      <c r="K93" s="85">
        <v>0</v>
      </c>
    </row>
    <row r="94" spans="1:11" s="76" customFormat="1" ht="21.65" customHeight="1" x14ac:dyDescent="0.3">
      <c r="A94" s="84" t="s">
        <v>289</v>
      </c>
      <c r="B94" s="84"/>
      <c r="C94" s="71"/>
      <c r="D94" s="87"/>
      <c r="E94" s="85"/>
      <c r="F94" s="85"/>
      <c r="G94" s="85"/>
      <c r="H94" s="85"/>
      <c r="I94" s="85"/>
      <c r="J94" s="88"/>
      <c r="K94" s="85"/>
    </row>
    <row r="95" spans="1:11" s="76" customFormat="1" ht="21.65" customHeight="1" x14ac:dyDescent="0.3">
      <c r="A95" s="84" t="s">
        <v>290</v>
      </c>
      <c r="B95" s="84"/>
      <c r="C95" s="71"/>
      <c r="D95" s="87"/>
      <c r="E95" s="85">
        <v>-25284468</v>
      </c>
      <c r="F95" s="85"/>
      <c r="G95" s="85">
        <v>-19288873</v>
      </c>
      <c r="H95" s="85"/>
      <c r="I95" s="85">
        <v>-641150</v>
      </c>
      <c r="J95" s="88"/>
      <c r="K95" s="85">
        <v>0</v>
      </c>
    </row>
    <row r="96" spans="1:11" s="76" customFormat="1" ht="21.65" customHeight="1" x14ac:dyDescent="0.3">
      <c r="A96" s="84" t="s">
        <v>291</v>
      </c>
      <c r="B96" s="84"/>
      <c r="C96" s="71">
        <v>6</v>
      </c>
      <c r="D96" s="87"/>
      <c r="E96" s="85">
        <v>10000000</v>
      </c>
      <c r="F96" s="85"/>
      <c r="G96" s="85">
        <v>10150000</v>
      </c>
      <c r="H96" s="85"/>
      <c r="I96" s="85">
        <v>0</v>
      </c>
      <c r="J96" s="88"/>
      <c r="K96" s="85">
        <v>0</v>
      </c>
    </row>
    <row r="97" spans="1:11" s="76" customFormat="1" ht="21.65" customHeight="1" x14ac:dyDescent="0.3">
      <c r="A97" s="84" t="s">
        <v>292</v>
      </c>
      <c r="B97" s="84"/>
      <c r="C97" s="71"/>
      <c r="D97" s="87"/>
      <c r="E97" s="85">
        <v>-14150000</v>
      </c>
      <c r="F97" s="85"/>
      <c r="G97" s="85">
        <v>-17435204</v>
      </c>
      <c r="H97" s="85"/>
      <c r="I97" s="85">
        <v>-8000000</v>
      </c>
      <c r="J97" s="88"/>
      <c r="K97" s="85">
        <v>-7600000</v>
      </c>
    </row>
    <row r="98" spans="1:11" s="76" customFormat="1" ht="18" customHeight="1" x14ac:dyDescent="0.3">
      <c r="A98" s="84" t="s">
        <v>293</v>
      </c>
      <c r="B98" s="84"/>
      <c r="C98" s="71"/>
      <c r="D98" s="87"/>
      <c r="E98" s="85"/>
      <c r="F98" s="85"/>
      <c r="G98" s="85"/>
      <c r="H98" s="85"/>
      <c r="I98" s="85"/>
      <c r="J98" s="88"/>
      <c r="K98" s="85"/>
    </row>
    <row r="99" spans="1:11" s="76" customFormat="1" ht="18" customHeight="1" x14ac:dyDescent="0.3">
      <c r="A99" s="84" t="s">
        <v>294</v>
      </c>
      <c r="B99" s="84"/>
      <c r="C99" s="71"/>
      <c r="D99" s="87"/>
      <c r="E99" s="85">
        <v>0</v>
      </c>
      <c r="F99" s="85"/>
      <c r="G99" s="85">
        <v>15000000</v>
      </c>
      <c r="H99" s="85"/>
      <c r="I99" s="85">
        <v>0</v>
      </c>
      <c r="J99" s="88"/>
      <c r="K99" s="85">
        <v>15000000</v>
      </c>
    </row>
    <row r="100" spans="1:11" s="76" customFormat="1" ht="18" customHeight="1" x14ac:dyDescent="0.3">
      <c r="A100" s="84" t="s">
        <v>295</v>
      </c>
      <c r="B100" s="84"/>
      <c r="C100" s="71"/>
      <c r="D100" s="87"/>
      <c r="E100" s="85">
        <v>0</v>
      </c>
      <c r="F100" s="85"/>
      <c r="G100" s="85">
        <v>-15000000</v>
      </c>
      <c r="H100" s="85"/>
      <c r="I100" s="85">
        <v>0</v>
      </c>
      <c r="J100" s="88"/>
      <c r="K100" s="85">
        <v>-15000000</v>
      </c>
    </row>
    <row r="101" spans="1:11" s="76" customFormat="1" ht="18" customHeight="1" x14ac:dyDescent="0.3">
      <c r="A101" s="84" t="s">
        <v>296</v>
      </c>
      <c r="B101" s="84"/>
      <c r="C101" s="71"/>
      <c r="D101" s="87"/>
      <c r="E101" s="85">
        <v>-341204</v>
      </c>
      <c r="F101" s="85"/>
      <c r="G101" s="85">
        <v>-157366</v>
      </c>
      <c r="H101" s="85"/>
      <c r="I101" s="88">
        <v>-13706</v>
      </c>
      <c r="J101" s="85"/>
      <c r="K101" s="88">
        <v>-92113</v>
      </c>
    </row>
    <row r="102" spans="1:11" s="76" customFormat="1" ht="18" customHeight="1" x14ac:dyDescent="0.3">
      <c r="A102" s="84" t="s">
        <v>297</v>
      </c>
      <c r="B102" s="84"/>
      <c r="C102" s="71"/>
      <c r="D102" s="87"/>
      <c r="E102" s="85">
        <v>-11778983</v>
      </c>
      <c r="F102" s="85"/>
      <c r="G102" s="85">
        <v>-9424098</v>
      </c>
      <c r="H102" s="85"/>
      <c r="I102" s="88">
        <v>-2924041</v>
      </c>
      <c r="J102" s="85"/>
      <c r="K102" s="88">
        <v>-2908415</v>
      </c>
    </row>
    <row r="103" spans="1:11" s="76" customFormat="1" ht="18" customHeight="1" x14ac:dyDescent="0.3">
      <c r="A103" s="84" t="s">
        <v>298</v>
      </c>
      <c r="B103" s="84"/>
      <c r="C103" s="71"/>
      <c r="D103" s="87"/>
      <c r="E103" s="85">
        <v>-56115</v>
      </c>
      <c r="F103" s="85"/>
      <c r="G103" s="85">
        <v>-244738</v>
      </c>
      <c r="H103" s="85"/>
      <c r="I103" s="88">
        <v>0</v>
      </c>
      <c r="J103" s="88"/>
      <c r="K103" s="88">
        <v>0</v>
      </c>
    </row>
    <row r="104" spans="1:11" s="76" customFormat="1" ht="18" customHeight="1" x14ac:dyDescent="0.3">
      <c r="A104" s="84" t="s">
        <v>363</v>
      </c>
      <c r="B104" s="84"/>
      <c r="C104" s="71"/>
      <c r="D104" s="87"/>
      <c r="G104" s="85"/>
      <c r="H104" s="85"/>
      <c r="J104" s="85"/>
    </row>
    <row r="105" spans="1:11" s="76" customFormat="1" ht="18" customHeight="1" x14ac:dyDescent="0.3">
      <c r="A105" s="84" t="s">
        <v>299</v>
      </c>
      <c r="B105" s="84"/>
      <c r="C105" s="71"/>
      <c r="D105" s="87"/>
      <c r="E105" s="85">
        <v>-2762229</v>
      </c>
      <c r="F105" s="85"/>
      <c r="G105" s="85">
        <v>-1983844</v>
      </c>
      <c r="H105" s="85"/>
      <c r="I105" s="88">
        <v>-2926725</v>
      </c>
      <c r="J105" s="85"/>
      <c r="K105" s="88">
        <v>-2101671</v>
      </c>
    </row>
    <row r="106" spans="1:11" s="76" customFormat="1" ht="18" customHeight="1" x14ac:dyDescent="0.3">
      <c r="A106" s="84" t="s">
        <v>347</v>
      </c>
      <c r="B106" s="84"/>
      <c r="C106" s="71">
        <v>7</v>
      </c>
      <c r="D106" s="87"/>
      <c r="E106" s="85">
        <v>-2692197</v>
      </c>
      <c r="F106" s="85"/>
      <c r="G106" s="85">
        <v>0</v>
      </c>
      <c r="H106" s="85"/>
      <c r="I106" s="88">
        <v>-2692197</v>
      </c>
      <c r="J106" s="85"/>
      <c r="K106" s="88">
        <v>0</v>
      </c>
    </row>
    <row r="107" spans="1:11" s="76" customFormat="1" ht="18" customHeight="1" x14ac:dyDescent="0.3">
      <c r="A107" s="84" t="s">
        <v>403</v>
      </c>
      <c r="B107" s="84"/>
      <c r="C107" s="71"/>
      <c r="D107" s="87"/>
      <c r="E107" s="85">
        <v>20000</v>
      </c>
      <c r="F107" s="85"/>
      <c r="G107" s="85">
        <v>0</v>
      </c>
      <c r="H107" s="85"/>
      <c r="I107" s="88">
        <v>0</v>
      </c>
      <c r="J107" s="85"/>
      <c r="K107" s="88">
        <v>0</v>
      </c>
    </row>
    <row r="108" spans="1:11" s="76" customFormat="1" ht="18" customHeight="1" x14ac:dyDescent="0.3">
      <c r="A108" s="84" t="s">
        <v>300</v>
      </c>
      <c r="B108" s="84"/>
      <c r="C108" s="71"/>
      <c r="D108" s="87"/>
      <c r="E108" s="90">
        <v>-5</v>
      </c>
      <c r="F108" s="85"/>
      <c r="G108" s="90">
        <v>-29789410</v>
      </c>
      <c r="H108" s="85"/>
      <c r="I108" s="91">
        <v>0</v>
      </c>
      <c r="J108" s="85"/>
      <c r="K108" s="91">
        <v>0</v>
      </c>
    </row>
    <row r="109" spans="1:11" s="76" customFormat="1" ht="18" customHeight="1" x14ac:dyDescent="0.3">
      <c r="A109" s="75" t="s">
        <v>372</v>
      </c>
      <c r="E109" s="101">
        <f>SUM(E85:E108)</f>
        <v>-13548263</v>
      </c>
      <c r="F109" s="85"/>
      <c r="G109" s="101">
        <f>SUM(G85:G108)</f>
        <v>-18797188</v>
      </c>
      <c r="H109" s="95"/>
      <c r="I109" s="101">
        <f>SUM(I85:I108)</f>
        <v>-3382285</v>
      </c>
      <c r="J109" s="85"/>
      <c r="K109" s="101">
        <f>SUM(K85:K108)</f>
        <v>-1663114</v>
      </c>
    </row>
    <row r="110" spans="1:11" s="76" customFormat="1" ht="18" customHeight="1" x14ac:dyDescent="0.3">
      <c r="A110" s="84"/>
      <c r="B110" s="84"/>
      <c r="C110" s="71"/>
      <c r="D110" s="87"/>
      <c r="E110" s="85"/>
      <c r="F110" s="85"/>
      <c r="G110" s="85"/>
      <c r="H110" s="85"/>
      <c r="I110" s="85"/>
      <c r="J110" s="85"/>
      <c r="K110" s="85"/>
    </row>
    <row r="111" spans="1:11" s="76" customFormat="1" ht="18" customHeight="1" x14ac:dyDescent="0.3">
      <c r="A111" s="84" t="s">
        <v>386</v>
      </c>
      <c r="B111" s="70"/>
      <c r="C111" s="71"/>
      <c r="D111" s="102"/>
      <c r="E111" s="103"/>
      <c r="F111" s="103"/>
      <c r="G111" s="103"/>
      <c r="H111" s="103"/>
      <c r="I111" s="103"/>
      <c r="J111" s="103"/>
      <c r="K111" s="103"/>
    </row>
    <row r="112" spans="1:11" s="76" customFormat="1" ht="18" customHeight="1" x14ac:dyDescent="0.3">
      <c r="A112" s="84" t="s">
        <v>301</v>
      </c>
      <c r="B112" s="62"/>
      <c r="C112" s="71"/>
      <c r="D112" s="102"/>
      <c r="E112" s="103">
        <f>E57+E75+E109</f>
        <v>-8897961</v>
      </c>
      <c r="F112" s="103"/>
      <c r="G112" s="103">
        <f>G57+G75+G109</f>
        <v>-11792080</v>
      </c>
      <c r="H112" s="103"/>
      <c r="I112" s="103">
        <f>I57+I75+I109</f>
        <v>-521798</v>
      </c>
      <c r="J112" s="103"/>
      <c r="K112" s="103">
        <f>K57+K75+K109</f>
        <v>-230080</v>
      </c>
    </row>
    <row r="113" spans="1:11" s="76" customFormat="1" ht="18" customHeight="1" x14ac:dyDescent="0.3">
      <c r="A113" s="84" t="s">
        <v>302</v>
      </c>
      <c r="B113" s="62"/>
      <c r="C113" s="71"/>
      <c r="D113" s="102"/>
      <c r="E113" s="103"/>
      <c r="F113" s="103"/>
      <c r="G113" s="103"/>
      <c r="H113" s="103"/>
      <c r="I113" s="103"/>
      <c r="J113" s="103"/>
      <c r="K113" s="103"/>
    </row>
    <row r="114" spans="1:11" s="76" customFormat="1" ht="18" customHeight="1" x14ac:dyDescent="0.3">
      <c r="A114" s="84" t="s">
        <v>303</v>
      </c>
      <c r="B114" s="62"/>
      <c r="C114" s="71"/>
      <c r="D114" s="102"/>
      <c r="E114" s="104">
        <v>-816139</v>
      </c>
      <c r="F114" s="103"/>
      <c r="G114" s="104">
        <v>1175999</v>
      </c>
      <c r="H114" s="103"/>
      <c r="I114" s="105">
        <v>0</v>
      </c>
      <c r="J114" s="103"/>
      <c r="K114" s="105">
        <v>94</v>
      </c>
    </row>
    <row r="115" spans="1:11" s="76" customFormat="1" ht="21.65" customHeight="1" x14ac:dyDescent="0.3">
      <c r="A115" s="70" t="s">
        <v>387</v>
      </c>
      <c r="B115" s="106"/>
      <c r="C115" s="107"/>
      <c r="D115" s="107"/>
      <c r="E115" s="95">
        <f>SUM(E112,E114)</f>
        <v>-9714100</v>
      </c>
      <c r="F115" s="107"/>
      <c r="G115" s="95">
        <f>SUM(G112,G114)</f>
        <v>-10616081</v>
      </c>
      <c r="H115" s="107"/>
      <c r="I115" s="107">
        <f>SUM(I112,I114)</f>
        <v>-521798</v>
      </c>
      <c r="J115" s="107"/>
      <c r="K115" s="107">
        <f>SUM(K112,K114)</f>
        <v>-229986</v>
      </c>
    </row>
    <row r="116" spans="1:11" s="76" customFormat="1" ht="22.4" customHeight="1" x14ac:dyDescent="0.3">
      <c r="A116" s="76" t="s">
        <v>304</v>
      </c>
      <c r="B116" s="62"/>
      <c r="C116" s="71"/>
      <c r="D116" s="102"/>
      <c r="E116" s="104">
        <v>29526669</v>
      </c>
      <c r="F116" s="103"/>
      <c r="G116" s="104">
        <v>35285883</v>
      </c>
      <c r="H116" s="103"/>
      <c r="I116" s="105">
        <v>1902112</v>
      </c>
      <c r="J116" s="103"/>
      <c r="K116" s="105">
        <v>2678546</v>
      </c>
    </row>
    <row r="117" spans="1:11" s="76" customFormat="1" ht="20.25" customHeight="1" thickBot="1" x14ac:dyDescent="0.35">
      <c r="A117" s="75" t="s">
        <v>305</v>
      </c>
      <c r="B117" s="70"/>
      <c r="C117" s="108"/>
      <c r="D117" s="72"/>
      <c r="E117" s="109">
        <f>SUM(E115,E116)</f>
        <v>19812569</v>
      </c>
      <c r="F117" s="95"/>
      <c r="G117" s="109">
        <f>SUM(G115,G116)</f>
        <v>24669802</v>
      </c>
      <c r="H117" s="95"/>
      <c r="I117" s="109">
        <f>SUM(I115,I116)</f>
        <v>1380314</v>
      </c>
      <c r="J117" s="95"/>
      <c r="K117" s="109">
        <f>SUM(K115,K116)</f>
        <v>2448560</v>
      </c>
    </row>
    <row r="118" spans="1:11" s="76" customFormat="1" ht="19.5" customHeight="1" thickTop="1" x14ac:dyDescent="0.3">
      <c r="A118" s="84"/>
      <c r="B118" s="84"/>
      <c r="C118" s="71"/>
      <c r="D118" s="87"/>
      <c r="E118" s="85"/>
      <c r="F118" s="85"/>
      <c r="G118" s="85"/>
      <c r="H118" s="85"/>
      <c r="I118" s="85"/>
      <c r="J118" s="85"/>
      <c r="K118" s="85"/>
    </row>
    <row r="119" spans="1:11" s="76" customFormat="1" ht="21.75" customHeight="1" x14ac:dyDescent="0.3">
      <c r="A119" s="69" t="s">
        <v>0</v>
      </c>
      <c r="B119" s="69"/>
      <c r="C119" s="71"/>
      <c r="D119" s="87"/>
      <c r="E119" s="85"/>
      <c r="F119" s="85"/>
      <c r="G119" s="85"/>
      <c r="H119" s="85"/>
      <c r="I119" s="85"/>
      <c r="J119" s="85"/>
      <c r="K119" s="85"/>
    </row>
    <row r="120" spans="1:11" s="76" customFormat="1" ht="21.75" customHeight="1" x14ac:dyDescent="0.3">
      <c r="A120" s="69" t="s">
        <v>1</v>
      </c>
      <c r="B120" s="69"/>
      <c r="C120" s="71"/>
      <c r="D120" s="87"/>
      <c r="E120" s="85"/>
      <c r="F120" s="85"/>
      <c r="G120" s="85"/>
      <c r="H120" s="85"/>
      <c r="I120" s="85"/>
      <c r="J120" s="85"/>
      <c r="K120" s="85"/>
    </row>
    <row r="121" spans="1:11" s="76" customFormat="1" ht="21.75" customHeight="1" x14ac:dyDescent="0.3">
      <c r="A121" s="77" t="s">
        <v>256</v>
      </c>
      <c r="B121" s="77"/>
      <c r="C121" s="71"/>
      <c r="D121" s="78"/>
      <c r="E121" s="78"/>
      <c r="F121" s="78"/>
      <c r="G121" s="78"/>
      <c r="H121" s="78"/>
      <c r="I121" s="78"/>
      <c r="J121" s="78"/>
      <c r="K121" s="78"/>
    </row>
    <row r="122" spans="1:11" s="76" customFormat="1" ht="18" customHeight="1" x14ac:dyDescent="0.3">
      <c r="A122" s="70"/>
      <c r="B122" s="70"/>
      <c r="C122" s="71"/>
      <c r="D122" s="78"/>
      <c r="E122" s="78"/>
      <c r="F122" s="78"/>
      <c r="G122" s="78"/>
      <c r="H122" s="78"/>
      <c r="I122" s="47"/>
      <c r="J122" s="46"/>
      <c r="K122" s="79" t="s">
        <v>3</v>
      </c>
    </row>
    <row r="123" spans="1:11" s="76" customFormat="1" ht="21.65" customHeight="1" x14ac:dyDescent="0.3">
      <c r="A123" s="70"/>
      <c r="B123" s="70"/>
      <c r="C123" s="71"/>
      <c r="D123" s="78"/>
      <c r="E123" s="260" t="s">
        <v>4</v>
      </c>
      <c r="F123" s="260"/>
      <c r="G123" s="260"/>
      <c r="H123" s="243"/>
      <c r="I123" s="260" t="s">
        <v>5</v>
      </c>
      <c r="J123" s="260"/>
      <c r="K123" s="260"/>
    </row>
    <row r="124" spans="1:11" s="76" customFormat="1" ht="21.65" customHeight="1" x14ac:dyDescent="0.3">
      <c r="A124" s="70"/>
      <c r="B124" s="70"/>
      <c r="C124" s="71"/>
      <c r="D124" s="78"/>
      <c r="E124" s="256" t="s">
        <v>6</v>
      </c>
      <c r="F124" s="256"/>
      <c r="G124" s="256"/>
      <c r="H124" s="243"/>
      <c r="I124" s="256" t="s">
        <v>6</v>
      </c>
      <c r="J124" s="256"/>
      <c r="K124" s="256"/>
    </row>
    <row r="125" spans="1:11" s="76" customFormat="1" ht="21.65" customHeight="1" x14ac:dyDescent="0.3">
      <c r="A125" s="70"/>
      <c r="B125" s="70"/>
      <c r="C125" s="71"/>
      <c r="D125" s="78"/>
      <c r="E125" s="257" t="s">
        <v>146</v>
      </c>
      <c r="F125" s="257"/>
      <c r="G125" s="257"/>
      <c r="H125" s="80"/>
      <c r="I125" s="257" t="s">
        <v>146</v>
      </c>
      <c r="J125" s="257"/>
      <c r="K125" s="257"/>
    </row>
    <row r="126" spans="1:11" s="76" customFormat="1" ht="21.65" customHeight="1" x14ac:dyDescent="0.3">
      <c r="A126" s="70"/>
      <c r="B126" s="70"/>
      <c r="C126" s="78"/>
      <c r="D126" s="78"/>
      <c r="E126" s="258" t="s">
        <v>8</v>
      </c>
      <c r="F126" s="259"/>
      <c r="G126" s="259"/>
      <c r="H126" s="80"/>
      <c r="I126" s="258" t="s">
        <v>8</v>
      </c>
      <c r="J126" s="259"/>
      <c r="K126" s="259"/>
    </row>
    <row r="127" spans="1:11" s="76" customFormat="1" ht="21.65" customHeight="1" x14ac:dyDescent="0.3">
      <c r="A127" s="70"/>
      <c r="B127" s="70"/>
      <c r="C127" s="71"/>
      <c r="D127" s="78"/>
      <c r="E127" s="81" t="s">
        <v>257</v>
      </c>
      <c r="F127" s="80"/>
      <c r="G127" s="98" t="s">
        <v>258</v>
      </c>
      <c r="H127" s="80"/>
      <c r="I127" s="98" t="s">
        <v>257</v>
      </c>
      <c r="J127" s="80"/>
      <c r="K127" s="98" t="s">
        <v>258</v>
      </c>
    </row>
    <row r="128" spans="1:11" s="76" customFormat="1" ht="18" customHeight="1" x14ac:dyDescent="0.3">
      <c r="A128" s="96" t="s">
        <v>306</v>
      </c>
      <c r="B128" s="96"/>
      <c r="C128" s="71"/>
      <c r="D128" s="87"/>
      <c r="E128" s="83"/>
      <c r="F128" s="83"/>
      <c r="G128" s="83"/>
      <c r="H128" s="83"/>
      <c r="I128" s="83"/>
      <c r="J128" s="83"/>
      <c r="K128" s="83"/>
    </row>
    <row r="129" spans="1:11" s="76" customFormat="1" ht="18" customHeight="1" x14ac:dyDescent="0.3">
      <c r="A129" s="96" t="s">
        <v>307</v>
      </c>
      <c r="B129" s="96"/>
      <c r="C129" s="71"/>
      <c r="D129" s="87"/>
      <c r="E129" s="83"/>
      <c r="F129" s="83"/>
      <c r="G129" s="83"/>
      <c r="H129" s="83"/>
      <c r="I129" s="83"/>
      <c r="J129" s="83"/>
      <c r="K129" s="83"/>
    </row>
    <row r="130" spans="1:11" s="76" customFormat="1" ht="18" customHeight="1" x14ac:dyDescent="0.3">
      <c r="A130" s="110" t="s">
        <v>308</v>
      </c>
      <c r="B130" s="75" t="s">
        <v>14</v>
      </c>
      <c r="C130" s="71"/>
      <c r="D130" s="87"/>
      <c r="E130" s="83"/>
      <c r="F130" s="83"/>
      <c r="G130" s="83"/>
      <c r="H130" s="83"/>
      <c r="I130" s="83"/>
      <c r="J130" s="83"/>
      <c r="K130" s="83"/>
    </row>
    <row r="131" spans="1:11" s="76" customFormat="1" ht="18" customHeight="1" x14ac:dyDescent="0.3">
      <c r="A131"/>
      <c r="B131" s="61" t="s">
        <v>309</v>
      </c>
      <c r="C131" s="71"/>
      <c r="D131" s="87"/>
      <c r="E131" s="103"/>
      <c r="F131" s="85"/>
      <c r="G131" s="85"/>
      <c r="H131" s="85"/>
      <c r="I131" s="85"/>
      <c r="J131" s="85"/>
      <c r="K131" s="85"/>
    </row>
    <row r="132" spans="1:11" s="76" customFormat="1" ht="18" customHeight="1" x14ac:dyDescent="0.3">
      <c r="A132"/>
      <c r="B132" s="84" t="s">
        <v>14</v>
      </c>
      <c r="C132" s="71"/>
      <c r="D132" s="87"/>
      <c r="E132" s="103">
        <v>23795714</v>
      </c>
      <c r="F132" s="85"/>
      <c r="G132" s="111">
        <v>26842628</v>
      </c>
      <c r="H132" s="85"/>
      <c r="I132" s="103">
        <v>1380314</v>
      </c>
      <c r="J132" s="85"/>
      <c r="K132" s="111">
        <v>2448560</v>
      </c>
    </row>
    <row r="133" spans="1:11" s="76" customFormat="1" ht="18" customHeight="1" x14ac:dyDescent="0.3">
      <c r="A133"/>
      <c r="B133" s="84" t="s">
        <v>310</v>
      </c>
      <c r="C133" s="71"/>
      <c r="D133" s="87"/>
      <c r="E133" s="111">
        <v>-3983145</v>
      </c>
      <c r="F133" s="85"/>
      <c r="G133" s="111">
        <v>-2172826</v>
      </c>
      <c r="H133" s="85"/>
      <c r="I133" s="88">
        <v>0</v>
      </c>
      <c r="J133" s="85"/>
      <c r="K133" s="88">
        <v>0</v>
      </c>
    </row>
    <row r="134" spans="1:11" s="76" customFormat="1" ht="18" customHeight="1" thickBot="1" x14ac:dyDescent="0.35">
      <c r="A134" s="75"/>
      <c r="B134" s="70" t="s">
        <v>311</v>
      </c>
      <c r="C134" s="108"/>
      <c r="D134" s="72"/>
      <c r="E134" s="109">
        <f>SUM(E132:E133)</f>
        <v>19812569</v>
      </c>
      <c r="F134" s="95"/>
      <c r="G134" s="109">
        <f>SUM(G132:G133)</f>
        <v>24669802</v>
      </c>
      <c r="H134" s="95"/>
      <c r="I134" s="109">
        <f>SUM(I132:I133)</f>
        <v>1380314</v>
      </c>
      <c r="J134" s="95"/>
      <c r="K134" s="109">
        <f>SUM(K132:K133)</f>
        <v>2448560</v>
      </c>
    </row>
    <row r="135" spans="1:11" s="76" customFormat="1" ht="21.65" customHeight="1" thickTop="1" x14ac:dyDescent="0.3"/>
    <row r="136" spans="1:11" ht="21.65" customHeight="1" x14ac:dyDescent="0.3">
      <c r="A136" s="110" t="s">
        <v>312</v>
      </c>
      <c r="B136" s="110" t="s">
        <v>313</v>
      </c>
      <c r="D136" s="76"/>
      <c r="E136" s="76"/>
      <c r="F136" s="76"/>
      <c r="G136" s="76"/>
      <c r="H136" s="76"/>
      <c r="I136" s="76"/>
      <c r="J136" s="76"/>
      <c r="K136" s="76"/>
    </row>
    <row r="137" spans="1:11" s="76" customFormat="1" ht="9" customHeight="1" x14ac:dyDescent="0.3">
      <c r="B137" s="114"/>
      <c r="C137" s="33"/>
      <c r="D137" s="7"/>
      <c r="E137" s="10"/>
      <c r="F137" s="10"/>
      <c r="G137" s="10"/>
      <c r="H137" s="10"/>
      <c r="I137" s="10"/>
      <c r="J137" s="10"/>
      <c r="K137" s="10"/>
    </row>
    <row r="138" spans="1:11" s="76" customFormat="1" ht="21.65" customHeight="1" x14ac:dyDescent="0.3">
      <c r="B138" s="112" t="s">
        <v>391</v>
      </c>
      <c r="C138" s="113"/>
      <c r="D138" s="113"/>
      <c r="E138" s="113"/>
      <c r="F138" s="113"/>
      <c r="G138" s="113"/>
      <c r="H138" s="113"/>
      <c r="I138" s="113"/>
      <c r="J138" s="113"/>
      <c r="K138" s="113"/>
    </row>
    <row r="139" spans="1:11" s="76" customFormat="1" ht="21.65" customHeight="1" x14ac:dyDescent="0.3">
      <c r="B139" s="114" t="s">
        <v>392</v>
      </c>
      <c r="C139" s="33"/>
      <c r="D139" s="7"/>
      <c r="E139" s="10"/>
      <c r="F139" s="10"/>
      <c r="G139" s="10"/>
      <c r="H139" s="10"/>
      <c r="I139" s="10"/>
      <c r="J139" s="10"/>
      <c r="K139" s="10"/>
    </row>
    <row r="140" spans="1:11" s="76" customFormat="1" ht="9" customHeight="1" x14ac:dyDescent="0.3">
      <c r="B140" s="114"/>
      <c r="C140" s="33"/>
      <c r="D140" s="7"/>
      <c r="E140" s="10"/>
      <c r="F140" s="10"/>
      <c r="G140" s="10"/>
      <c r="H140" s="10"/>
      <c r="I140" s="10"/>
      <c r="J140" s="10"/>
      <c r="K140" s="10"/>
    </row>
    <row r="141" spans="1:11" ht="18" customHeight="1" x14ac:dyDescent="0.3">
      <c r="A141" s="84"/>
      <c r="B141" s="112" t="s">
        <v>395</v>
      </c>
      <c r="D141" s="76"/>
      <c r="E141" s="76"/>
      <c r="F141" s="76"/>
      <c r="G141" s="76"/>
      <c r="H141" s="76"/>
      <c r="I141" s="76"/>
    </row>
  </sheetData>
  <mergeCells count="34">
    <mergeCell ref="E5:G5"/>
    <mergeCell ref="I5:K5"/>
    <mergeCell ref="E6:G6"/>
    <mergeCell ref="I6:K6"/>
    <mergeCell ref="E7:G7"/>
    <mergeCell ref="I7:K7"/>
    <mergeCell ref="E8:G8"/>
    <mergeCell ref="I8:K8"/>
    <mergeCell ref="A10:D10"/>
    <mergeCell ref="E41:G41"/>
    <mergeCell ref="I41:K41"/>
    <mergeCell ref="E42:G42"/>
    <mergeCell ref="I42:K42"/>
    <mergeCell ref="E43:G43"/>
    <mergeCell ref="I43:K43"/>
    <mergeCell ref="E44:G44"/>
    <mergeCell ref="I44:K44"/>
    <mergeCell ref="A46:E46"/>
    <mergeCell ref="E80:G80"/>
    <mergeCell ref="I80:K80"/>
    <mergeCell ref="E81:G81"/>
    <mergeCell ref="I81:K81"/>
    <mergeCell ref="E82:G82"/>
    <mergeCell ref="I82:K82"/>
    <mergeCell ref="E83:G83"/>
    <mergeCell ref="I83:K83"/>
    <mergeCell ref="E126:G126"/>
    <mergeCell ref="I126:K126"/>
    <mergeCell ref="E123:G123"/>
    <mergeCell ref="I123:K123"/>
    <mergeCell ref="E124:G124"/>
    <mergeCell ref="I124:K124"/>
    <mergeCell ref="E125:G125"/>
    <mergeCell ref="I125:K125"/>
  </mergeCells>
  <pageMargins left="0.8" right="0.8" top="0.48" bottom="0.5" header="0.5" footer="0.5"/>
  <pageSetup paperSize="9" scale="76" firstPageNumber="14" fitToHeight="0" orientation="portrait" useFirstPageNumber="1" r:id="rId1"/>
  <headerFooter>
    <oddFooter>&amp;L 
  The accompanying notes form an integral part of the interim financial statements.
&amp;C&amp;P</oddFooter>
  </headerFooter>
  <rowBreaks count="3" manualBreakCount="3">
    <brk id="36" max="10" man="1"/>
    <brk id="75" max="10" man="1"/>
    <brk id="118" max="10" man="1"/>
  </rowBreaks>
  <customProperties>
    <customPr name="EpmWorksheetKeyString_GUID" r:id="rId2"/>
  </customProperties>
  <ignoredErrors>
    <ignoredError sqref="E84:K84 E127:K1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zoomScaleNormal="100" zoomScaleSheetLayoutView="85" zoomScalePageLayoutView="70" workbookViewId="0">
      <selection activeCell="I23" sqref="I23"/>
    </sheetView>
  </sheetViews>
  <sheetFormatPr defaultColWidth="9.453125" defaultRowHeight="20.25" customHeight="1" x14ac:dyDescent="0.3"/>
  <cols>
    <col min="1" max="1" width="3.453125" style="2" customWidth="1"/>
    <col min="2" max="2" width="29.54296875" style="2" customWidth="1"/>
    <col min="3" max="3" width="4.453125" style="3" customWidth="1"/>
    <col min="4" max="4" width="1.453125" style="1" customWidth="1"/>
    <col min="5" max="5" width="13.453125" style="1" customWidth="1"/>
    <col min="6" max="6" width="1.453125" style="1" customWidth="1"/>
    <col min="7" max="7" width="13.453125" style="1" customWidth="1"/>
    <col min="8" max="8" width="1.453125" style="1" customWidth="1"/>
    <col min="9" max="9" width="13.453125" style="1" customWidth="1"/>
    <col min="10" max="10" width="1.453125" style="1" customWidth="1"/>
    <col min="11" max="11" width="13.453125" style="1" customWidth="1"/>
    <col min="12" max="16384" width="9.453125" style="1"/>
  </cols>
  <sheetData>
    <row r="1" spans="1:11" ht="20.25" customHeight="1" x14ac:dyDescent="0.35">
      <c r="A1" s="23" t="s">
        <v>0</v>
      </c>
      <c r="B1" s="23"/>
      <c r="C1" s="23"/>
      <c r="D1" s="23"/>
      <c r="E1" s="23"/>
      <c r="F1" s="23"/>
      <c r="G1" s="23"/>
    </row>
    <row r="2" spans="1:11" ht="20.25" customHeight="1" x14ac:dyDescent="0.35">
      <c r="A2" s="23" t="s">
        <v>1</v>
      </c>
      <c r="B2" s="23"/>
      <c r="C2" s="23"/>
      <c r="D2" s="23"/>
      <c r="E2" s="23"/>
      <c r="F2" s="23"/>
      <c r="G2" s="23"/>
    </row>
    <row r="3" spans="1:11" ht="20.25" customHeight="1" x14ac:dyDescent="0.35">
      <c r="A3" s="24" t="s">
        <v>94</v>
      </c>
      <c r="B3" s="24"/>
      <c r="C3" s="36"/>
      <c r="D3" s="37"/>
      <c r="E3" s="37"/>
      <c r="F3" s="37"/>
      <c r="G3" s="37"/>
    </row>
    <row r="4" spans="1:11" ht="20.25" customHeight="1" x14ac:dyDescent="0.3">
      <c r="K4" s="16" t="s">
        <v>3</v>
      </c>
    </row>
    <row r="5" spans="1:11" ht="20.25" customHeight="1" x14ac:dyDescent="0.3">
      <c r="A5" s="14"/>
      <c r="B5" s="14"/>
      <c r="E5" s="265" t="s">
        <v>4</v>
      </c>
      <c r="F5" s="265"/>
      <c r="G5" s="265"/>
      <c r="H5" s="25"/>
      <c r="I5" s="265" t="s">
        <v>5</v>
      </c>
      <c r="J5" s="265"/>
      <c r="K5" s="265"/>
    </row>
    <row r="6" spans="1:11" ht="20.25" customHeight="1" x14ac:dyDescent="0.3">
      <c r="A6" s="14"/>
      <c r="B6" s="14"/>
      <c r="E6" s="264" t="s">
        <v>6</v>
      </c>
      <c r="F6" s="264"/>
      <c r="G6" s="264"/>
      <c r="H6" s="25"/>
      <c r="I6" s="264" t="s">
        <v>6</v>
      </c>
      <c r="J6" s="264"/>
      <c r="K6" s="264"/>
    </row>
    <row r="7" spans="1:11" ht="20.25" customHeight="1" x14ac:dyDescent="0.3">
      <c r="A7" s="14"/>
      <c r="B7" s="14"/>
      <c r="E7" s="262" t="s">
        <v>95</v>
      </c>
      <c r="F7" s="262"/>
      <c r="G7" s="262"/>
      <c r="H7" s="26"/>
      <c r="I7" s="262" t="s">
        <v>95</v>
      </c>
      <c r="J7" s="262"/>
      <c r="K7" s="262"/>
    </row>
    <row r="8" spans="1:11" ht="20.25" customHeight="1" x14ac:dyDescent="0.3">
      <c r="A8" s="1"/>
      <c r="B8" s="1"/>
      <c r="C8" s="1"/>
      <c r="E8" s="263" t="s">
        <v>314</v>
      </c>
      <c r="F8" s="263"/>
      <c r="G8" s="263"/>
      <c r="H8" s="26"/>
      <c r="I8" s="263" t="s">
        <v>314</v>
      </c>
      <c r="J8" s="263"/>
      <c r="K8" s="263"/>
    </row>
    <row r="9" spans="1:11" ht="20.25" customHeight="1" x14ac:dyDescent="0.3">
      <c r="A9" s="14"/>
      <c r="B9" s="14"/>
      <c r="C9" s="3" t="s">
        <v>10</v>
      </c>
      <c r="E9" s="38" t="s">
        <v>315</v>
      </c>
      <c r="F9" s="26"/>
      <c r="G9" s="38" t="s">
        <v>316</v>
      </c>
      <c r="H9" s="26"/>
      <c r="I9" s="38" t="s">
        <v>315</v>
      </c>
      <c r="J9" s="26"/>
      <c r="K9" s="38" t="s">
        <v>316</v>
      </c>
    </row>
    <row r="10" spans="1:11" ht="20.25" customHeight="1" x14ac:dyDescent="0.3">
      <c r="A10" s="27" t="s">
        <v>96</v>
      </c>
      <c r="B10" s="27"/>
      <c r="D10" s="28"/>
      <c r="E10" s="4"/>
      <c r="F10" s="4"/>
      <c r="G10" s="4"/>
      <c r="H10" s="4"/>
      <c r="I10" s="4"/>
      <c r="J10" s="4"/>
      <c r="K10" s="4"/>
    </row>
    <row r="11" spans="1:11" ht="20.25" customHeight="1" x14ac:dyDescent="0.3">
      <c r="A11" s="2" t="s">
        <v>97</v>
      </c>
      <c r="C11" s="3">
        <v>3</v>
      </c>
      <c r="D11" s="28"/>
      <c r="E11" s="5">
        <v>105512574</v>
      </c>
      <c r="F11" s="5"/>
      <c r="G11" s="5">
        <v>96224274</v>
      </c>
      <c r="H11" s="5"/>
      <c r="I11" s="5">
        <v>6539585</v>
      </c>
      <c r="J11" s="5"/>
      <c r="K11" s="5">
        <v>5161254</v>
      </c>
    </row>
    <row r="12" spans="1:11" ht="20.25" customHeight="1" x14ac:dyDescent="0.3">
      <c r="A12" s="2" t="s">
        <v>99</v>
      </c>
      <c r="D12" s="28"/>
      <c r="E12" s="5">
        <v>133391</v>
      </c>
      <c r="F12" s="5"/>
      <c r="G12" s="5">
        <v>154711</v>
      </c>
      <c r="H12" s="5"/>
      <c r="I12" s="5">
        <v>1020677</v>
      </c>
      <c r="J12" s="5"/>
      <c r="K12" s="5">
        <v>729182</v>
      </c>
    </row>
    <row r="13" spans="1:11" ht="20.25" customHeight="1" x14ac:dyDescent="0.3">
      <c r="A13" s="17" t="s">
        <v>100</v>
      </c>
      <c r="C13" s="3">
        <v>6</v>
      </c>
      <c r="D13" s="28"/>
      <c r="E13" s="13" t="s">
        <v>317</v>
      </c>
      <c r="F13" s="5"/>
      <c r="G13" s="13" t="s">
        <v>317</v>
      </c>
      <c r="H13" s="5"/>
      <c r="I13" s="5">
        <v>2025000</v>
      </c>
      <c r="J13" s="5"/>
      <c r="K13" s="5">
        <v>2925000</v>
      </c>
    </row>
    <row r="14" spans="1:11" ht="20.25" customHeight="1" x14ac:dyDescent="0.3">
      <c r="A14" s="17" t="s">
        <v>101</v>
      </c>
      <c r="D14" s="28"/>
      <c r="E14" s="13">
        <v>67415</v>
      </c>
      <c r="F14" s="5"/>
      <c r="G14" s="13" t="s">
        <v>317</v>
      </c>
      <c r="H14" s="5"/>
      <c r="I14" s="5">
        <v>104289</v>
      </c>
      <c r="J14" s="5"/>
      <c r="K14" s="13" t="s">
        <v>317</v>
      </c>
    </row>
    <row r="15" spans="1:11" ht="20.25" customHeight="1" x14ac:dyDescent="0.3">
      <c r="A15" s="17" t="s">
        <v>318</v>
      </c>
      <c r="C15" s="3" t="s">
        <v>319</v>
      </c>
      <c r="D15" s="28"/>
      <c r="E15" s="9">
        <v>903210</v>
      </c>
      <c r="F15" s="5"/>
      <c r="G15" s="9">
        <v>2504963</v>
      </c>
      <c r="H15" s="5"/>
      <c r="I15" s="13">
        <v>0</v>
      </c>
      <c r="J15" s="5"/>
      <c r="K15" s="13" t="s">
        <v>317</v>
      </c>
    </row>
    <row r="16" spans="1:11" ht="20.25" customHeight="1" x14ac:dyDescent="0.3">
      <c r="A16" s="2" t="s">
        <v>103</v>
      </c>
      <c r="D16" s="28"/>
      <c r="E16" s="5">
        <v>492722</v>
      </c>
      <c r="F16" s="5"/>
      <c r="G16" s="5">
        <v>1197825</v>
      </c>
      <c r="H16" s="5"/>
      <c r="I16" s="5">
        <v>10992</v>
      </c>
      <c r="J16" s="5"/>
      <c r="K16" s="5">
        <v>9677</v>
      </c>
    </row>
    <row r="17" spans="1:11" ht="20.25" customHeight="1" x14ac:dyDescent="0.3">
      <c r="A17" s="14" t="s">
        <v>104</v>
      </c>
      <c r="B17" s="14"/>
      <c r="D17" s="28"/>
      <c r="E17" s="29">
        <f>SUM(E11:E16)</f>
        <v>107109312</v>
      </c>
      <c r="F17" s="6"/>
      <c r="G17" s="29">
        <f>SUM(G11:G16)</f>
        <v>100081773</v>
      </c>
      <c r="H17" s="6"/>
      <c r="I17" s="29">
        <f>SUM(I11:I16)</f>
        <v>9700543</v>
      </c>
      <c r="J17" s="6"/>
      <c r="K17" s="29">
        <f>SUM(K11:K16)</f>
        <v>8825113</v>
      </c>
    </row>
    <row r="18" spans="1:11" ht="12.75" customHeight="1" x14ac:dyDescent="0.3">
      <c r="A18" s="14"/>
      <c r="B18" s="14"/>
      <c r="D18" s="28"/>
      <c r="E18" s="30"/>
      <c r="F18" s="4"/>
      <c r="G18" s="30"/>
      <c r="H18" s="6"/>
      <c r="I18" s="30"/>
      <c r="J18" s="4"/>
      <c r="K18" s="30"/>
    </row>
    <row r="19" spans="1:11" ht="20.25" customHeight="1" x14ac:dyDescent="0.3">
      <c r="A19" s="27" t="s">
        <v>105</v>
      </c>
      <c r="B19" s="27"/>
      <c r="D19" s="28"/>
      <c r="E19" s="30"/>
      <c r="F19" s="4"/>
      <c r="G19" s="30"/>
      <c r="H19" s="6"/>
      <c r="I19" s="30"/>
      <c r="J19" s="4"/>
      <c r="K19" s="30"/>
    </row>
    <row r="20" spans="1:11" ht="20.25" customHeight="1" x14ac:dyDescent="0.3">
      <c r="A20" s="2" t="s">
        <v>106</v>
      </c>
      <c r="D20" s="28"/>
      <c r="E20" s="5">
        <v>88986875</v>
      </c>
      <c r="F20" s="4"/>
      <c r="G20" s="5">
        <v>84068138</v>
      </c>
      <c r="H20" s="5"/>
      <c r="I20" s="5">
        <v>5875007</v>
      </c>
      <c r="J20" s="5"/>
      <c r="K20" s="5">
        <v>5539518</v>
      </c>
    </row>
    <row r="21" spans="1:11" ht="20.25" customHeight="1" x14ac:dyDescent="0.3">
      <c r="A21" s="17" t="s">
        <v>320</v>
      </c>
      <c r="D21" s="28"/>
      <c r="E21" s="5"/>
      <c r="F21" s="4"/>
      <c r="G21" s="5"/>
      <c r="H21" s="5"/>
      <c r="I21" s="5"/>
      <c r="J21" s="5"/>
      <c r="K21" s="5"/>
    </row>
    <row r="22" spans="1:11" ht="20.25" customHeight="1" x14ac:dyDescent="0.3">
      <c r="A22" s="17" t="s">
        <v>268</v>
      </c>
      <c r="D22" s="28"/>
      <c r="E22" s="5">
        <v>-675333</v>
      </c>
      <c r="F22" s="4"/>
      <c r="G22" s="5">
        <v>131608</v>
      </c>
      <c r="H22" s="5"/>
      <c r="I22" s="5">
        <v>0</v>
      </c>
      <c r="J22" s="5"/>
      <c r="K22" s="5">
        <v>0</v>
      </c>
    </row>
    <row r="23" spans="1:11" ht="20.25" customHeight="1" x14ac:dyDescent="0.3">
      <c r="A23" s="2" t="s">
        <v>321</v>
      </c>
      <c r="D23" s="28"/>
      <c r="E23" s="5">
        <v>4530171</v>
      </c>
      <c r="F23" s="4"/>
      <c r="G23" s="5">
        <v>4587749</v>
      </c>
      <c r="H23" s="5"/>
      <c r="I23" s="5">
        <v>236391</v>
      </c>
      <c r="J23" s="5"/>
      <c r="K23" s="5">
        <v>220454</v>
      </c>
    </row>
    <row r="24" spans="1:11" ht="20.25" customHeight="1" x14ac:dyDescent="0.3">
      <c r="A24" s="2" t="s">
        <v>108</v>
      </c>
      <c r="D24" s="28"/>
      <c r="E24" s="5">
        <v>6372348</v>
      </c>
      <c r="F24" s="4"/>
      <c r="G24" s="5">
        <v>5606457</v>
      </c>
      <c r="H24" s="5"/>
      <c r="I24" s="5">
        <v>796503</v>
      </c>
      <c r="J24" s="5"/>
      <c r="K24" s="5">
        <v>801887</v>
      </c>
    </row>
    <row r="25" spans="1:11" ht="20.25" customHeight="1" x14ac:dyDescent="0.3">
      <c r="A25" s="17" t="s">
        <v>110</v>
      </c>
      <c r="D25" s="28"/>
      <c r="E25" s="45">
        <v>0</v>
      </c>
      <c r="F25" s="4"/>
      <c r="G25" s="5">
        <v>193463</v>
      </c>
      <c r="H25" s="5"/>
      <c r="I25" s="5">
        <v>0</v>
      </c>
      <c r="J25" s="5"/>
      <c r="K25" s="5">
        <v>179930</v>
      </c>
    </row>
    <row r="26" spans="1:11" ht="20.25" customHeight="1" x14ac:dyDescent="0.3">
      <c r="A26" s="17" t="s">
        <v>264</v>
      </c>
      <c r="D26" s="28"/>
      <c r="E26" s="45">
        <v>2600172</v>
      </c>
      <c r="F26" s="4"/>
      <c r="G26" s="5">
        <v>2174067</v>
      </c>
      <c r="H26" s="5"/>
      <c r="I26" s="5">
        <v>842772</v>
      </c>
      <c r="J26" s="5"/>
      <c r="K26" s="5">
        <v>781117</v>
      </c>
    </row>
    <row r="27" spans="1:11" ht="20.25" customHeight="1" x14ac:dyDescent="0.3">
      <c r="A27" s="14" t="s">
        <v>113</v>
      </c>
      <c r="B27" s="14"/>
      <c r="D27" s="28"/>
      <c r="E27" s="29">
        <f>SUM(E20:E26)</f>
        <v>101814233</v>
      </c>
      <c r="F27" s="6"/>
      <c r="G27" s="29">
        <f>SUM(G20:G26)</f>
        <v>96761482</v>
      </c>
      <c r="H27" s="6"/>
      <c r="I27" s="29">
        <f>SUM(I20:I26)</f>
        <v>7750673</v>
      </c>
      <c r="J27" s="6"/>
      <c r="K27" s="29">
        <f>SUM(K20:K26)</f>
        <v>7522906</v>
      </c>
    </row>
    <row r="28" spans="1:11" ht="15" customHeight="1" x14ac:dyDescent="0.3">
      <c r="A28" s="14"/>
      <c r="B28" s="14"/>
      <c r="D28" s="28"/>
      <c r="E28" s="39"/>
      <c r="F28" s="6"/>
      <c r="G28" s="39"/>
      <c r="H28" s="10"/>
      <c r="I28" s="39"/>
      <c r="J28" s="10"/>
      <c r="K28" s="39"/>
    </row>
    <row r="29" spans="1:11" ht="15" customHeight="1" x14ac:dyDescent="0.3">
      <c r="A29" s="17" t="s">
        <v>322</v>
      </c>
      <c r="B29" s="14"/>
      <c r="D29" s="28"/>
      <c r="E29" s="10"/>
      <c r="F29" s="6"/>
      <c r="G29" s="10"/>
      <c r="H29" s="10"/>
      <c r="I29" s="10"/>
      <c r="J29" s="10"/>
      <c r="K29" s="10"/>
    </row>
    <row r="30" spans="1:11" ht="20.25" customHeight="1" x14ac:dyDescent="0.3">
      <c r="A30" s="17" t="s">
        <v>323</v>
      </c>
      <c r="C30" s="3" t="s">
        <v>324</v>
      </c>
      <c r="D30" s="28"/>
      <c r="E30" s="8">
        <v>1552664</v>
      </c>
      <c r="F30" s="5"/>
      <c r="G30" s="8">
        <v>1267165</v>
      </c>
      <c r="H30" s="5"/>
      <c r="I30" s="8">
        <v>0</v>
      </c>
      <c r="J30" s="5"/>
      <c r="K30" s="8">
        <v>0</v>
      </c>
    </row>
    <row r="31" spans="1:11" ht="20.25" customHeight="1" x14ac:dyDescent="0.3">
      <c r="A31" s="14" t="s">
        <v>325</v>
      </c>
      <c r="B31" s="14"/>
      <c r="D31" s="28"/>
      <c r="E31" s="5"/>
      <c r="F31" s="5"/>
      <c r="G31" s="5"/>
      <c r="H31" s="5"/>
      <c r="I31" s="15"/>
      <c r="J31" s="4"/>
      <c r="K31" s="15"/>
    </row>
    <row r="32" spans="1:11" s="34" customFormat="1" ht="20.25" customHeight="1" x14ac:dyDescent="0.3">
      <c r="A32" s="14" t="s">
        <v>326</v>
      </c>
      <c r="B32" s="14"/>
      <c r="C32" s="33"/>
      <c r="D32" s="7"/>
      <c r="E32" s="10">
        <f>E17-E27+E30</f>
        <v>6847743</v>
      </c>
      <c r="F32" s="6"/>
      <c r="G32" s="10">
        <f>G17-G27+G30</f>
        <v>4587456</v>
      </c>
      <c r="H32" s="6"/>
      <c r="I32" s="10">
        <f>I17-I27</f>
        <v>1949870</v>
      </c>
      <c r="J32" s="6"/>
      <c r="K32" s="10">
        <f>K17-K27</f>
        <v>1302207</v>
      </c>
    </row>
    <row r="33" spans="1:11" ht="20.25" customHeight="1" x14ac:dyDescent="0.3">
      <c r="A33" s="17" t="s">
        <v>117</v>
      </c>
      <c r="D33" s="28"/>
      <c r="E33" s="5">
        <v>1694802</v>
      </c>
      <c r="F33" s="4"/>
      <c r="G33" s="5">
        <v>611690</v>
      </c>
      <c r="H33" s="6"/>
      <c r="I33" s="5">
        <v>-30457</v>
      </c>
      <c r="J33" s="4"/>
      <c r="K33" s="5">
        <v>-325940</v>
      </c>
    </row>
    <row r="34" spans="1:11" ht="20.25" customHeight="1" thickBot="1" x14ac:dyDescent="0.35">
      <c r="A34" s="14" t="s">
        <v>122</v>
      </c>
      <c r="B34" s="14"/>
      <c r="D34" s="28"/>
      <c r="E34" s="11">
        <f>E32-E33</f>
        <v>5152941</v>
      </c>
      <c r="F34" s="6"/>
      <c r="G34" s="11">
        <f>G32-G33</f>
        <v>3975766</v>
      </c>
      <c r="H34" s="6"/>
      <c r="I34" s="11">
        <f>I32-I33</f>
        <v>1980327</v>
      </c>
      <c r="J34" s="6"/>
      <c r="K34" s="11">
        <f>K32-K33</f>
        <v>1628147</v>
      </c>
    </row>
    <row r="35" spans="1:11" ht="15" customHeight="1" thickTop="1" x14ac:dyDescent="0.3">
      <c r="A35" s="14"/>
      <c r="B35" s="14"/>
      <c r="D35" s="28"/>
      <c r="E35" s="10"/>
      <c r="F35" s="6"/>
      <c r="G35" s="10"/>
      <c r="H35" s="6"/>
      <c r="I35" s="10"/>
      <c r="J35" s="6"/>
      <c r="K35" s="10"/>
    </row>
    <row r="36" spans="1:11" ht="20.25" customHeight="1" x14ac:dyDescent="0.3">
      <c r="A36" s="14" t="s">
        <v>119</v>
      </c>
      <c r="D36" s="28"/>
      <c r="E36" s="30"/>
      <c r="F36" s="4"/>
      <c r="G36" s="30"/>
      <c r="H36" s="4"/>
      <c r="I36" s="60"/>
      <c r="J36" s="4"/>
      <c r="K36" s="60"/>
    </row>
    <row r="37" spans="1:11" ht="20.25" customHeight="1" x14ac:dyDescent="0.3">
      <c r="A37" s="17" t="s">
        <v>120</v>
      </c>
      <c r="D37" s="28"/>
      <c r="E37" s="5">
        <v>3764292</v>
      </c>
      <c r="F37" s="4"/>
      <c r="G37" s="5">
        <v>2956465</v>
      </c>
      <c r="H37" s="4"/>
      <c r="I37" s="5">
        <v>1971058</v>
      </c>
      <c r="J37" s="4"/>
      <c r="K37" s="5">
        <v>1628147</v>
      </c>
    </row>
    <row r="38" spans="1:11" ht="20.25" customHeight="1" x14ac:dyDescent="0.3">
      <c r="A38" s="17" t="s">
        <v>121</v>
      </c>
      <c r="D38" s="28"/>
      <c r="E38" s="5">
        <v>1390527</v>
      </c>
      <c r="F38" s="4"/>
      <c r="G38" s="5">
        <v>1019307</v>
      </c>
      <c r="H38" s="4"/>
      <c r="I38" s="19">
        <v>0</v>
      </c>
      <c r="J38" s="4"/>
      <c r="K38" s="19">
        <v>0</v>
      </c>
    </row>
    <row r="39" spans="1:11" ht="20.25" customHeight="1" thickBot="1" x14ac:dyDescent="0.35">
      <c r="A39" s="14" t="s">
        <v>122</v>
      </c>
      <c r="B39" s="14"/>
      <c r="D39" s="28"/>
      <c r="E39" s="11">
        <f>E37+E38</f>
        <v>5154819</v>
      </c>
      <c r="F39" s="6"/>
      <c r="G39" s="11">
        <f>G37+G38</f>
        <v>3975772</v>
      </c>
      <c r="H39" s="6"/>
      <c r="I39" s="11">
        <f>I37</f>
        <v>1971058</v>
      </c>
      <c r="J39" s="6"/>
      <c r="K39" s="11">
        <f>K37</f>
        <v>1628147</v>
      </c>
    </row>
    <row r="40" spans="1:11" ht="15" customHeight="1" thickTop="1" x14ac:dyDescent="0.3">
      <c r="A40" s="14"/>
      <c r="B40" s="14"/>
      <c r="D40" s="28"/>
      <c r="E40" s="6"/>
      <c r="F40" s="6"/>
      <c r="G40" s="6"/>
      <c r="H40" s="6"/>
      <c r="I40" s="6"/>
      <c r="J40" s="6"/>
      <c r="K40" s="6"/>
    </row>
    <row r="41" spans="1:11" ht="20.25" customHeight="1" thickBot="1" x14ac:dyDescent="0.35">
      <c r="A41" s="34" t="s">
        <v>327</v>
      </c>
      <c r="B41" s="14"/>
      <c r="C41" s="3">
        <v>14</v>
      </c>
      <c r="D41" s="7"/>
      <c r="E41" s="40">
        <v>0.51</v>
      </c>
      <c r="F41" s="41"/>
      <c r="G41" s="40">
        <v>0.4</v>
      </c>
      <c r="H41" s="41"/>
      <c r="I41" s="40">
        <v>0.25</v>
      </c>
      <c r="J41" s="41"/>
      <c r="K41" s="40">
        <v>0.21</v>
      </c>
    </row>
    <row r="42" spans="1:11" ht="20.25" customHeight="1" thickTop="1" x14ac:dyDescent="0.3">
      <c r="A42" s="14"/>
      <c r="B42" s="14"/>
      <c r="D42" s="28"/>
      <c r="E42" s="6"/>
      <c r="F42" s="6"/>
      <c r="G42" s="6"/>
      <c r="H42" s="6"/>
      <c r="I42" s="6"/>
      <c r="J42" s="6"/>
      <c r="K42" s="6"/>
    </row>
    <row r="43" spans="1:11" ht="20.25" customHeight="1" x14ac:dyDescent="0.35">
      <c r="A43" s="23" t="s">
        <v>0</v>
      </c>
      <c r="B43" s="23"/>
      <c r="C43" s="23"/>
      <c r="D43" s="23"/>
      <c r="E43" s="23"/>
      <c r="F43" s="23"/>
      <c r="G43" s="23"/>
    </row>
    <row r="44" spans="1:11" ht="20.25" customHeight="1" x14ac:dyDescent="0.35">
      <c r="A44" s="23" t="s">
        <v>1</v>
      </c>
      <c r="B44" s="23"/>
      <c r="C44" s="23"/>
      <c r="D44" s="23"/>
      <c r="E44" s="23"/>
      <c r="F44" s="23"/>
      <c r="G44" s="23"/>
    </row>
    <row r="45" spans="1:11" ht="20.25" customHeight="1" x14ac:dyDescent="0.35">
      <c r="A45" s="24" t="s">
        <v>124</v>
      </c>
      <c r="B45" s="24"/>
      <c r="C45" s="36"/>
      <c r="D45" s="37"/>
      <c r="E45" s="37"/>
      <c r="F45" s="37"/>
      <c r="G45" s="37"/>
    </row>
    <row r="46" spans="1:11" ht="20.25" customHeight="1" x14ac:dyDescent="0.3">
      <c r="K46" s="16" t="s">
        <v>3</v>
      </c>
    </row>
    <row r="47" spans="1:11" ht="20.25" customHeight="1" x14ac:dyDescent="0.3">
      <c r="A47" s="14"/>
      <c r="B47" s="14"/>
      <c r="E47" s="265" t="s">
        <v>4</v>
      </c>
      <c r="F47" s="265"/>
      <c r="G47" s="265"/>
      <c r="H47" s="25"/>
      <c r="I47" s="265" t="s">
        <v>5</v>
      </c>
      <c r="J47" s="265"/>
      <c r="K47" s="265"/>
    </row>
    <row r="48" spans="1:11" ht="20.25" customHeight="1" x14ac:dyDescent="0.3">
      <c r="A48" s="14"/>
      <c r="B48" s="14"/>
      <c r="E48" s="264" t="s">
        <v>6</v>
      </c>
      <c r="F48" s="264"/>
      <c r="G48" s="264"/>
      <c r="H48" s="25"/>
      <c r="I48" s="264" t="s">
        <v>6</v>
      </c>
      <c r="J48" s="264"/>
      <c r="K48" s="264"/>
    </row>
    <row r="49" spans="1:11" ht="20.25" customHeight="1" x14ac:dyDescent="0.3">
      <c r="A49" s="14"/>
      <c r="B49" s="14"/>
      <c r="E49" s="262" t="s">
        <v>95</v>
      </c>
      <c r="F49" s="262"/>
      <c r="G49" s="262"/>
      <c r="H49" s="26"/>
      <c r="I49" s="262" t="s">
        <v>95</v>
      </c>
      <c r="J49" s="262"/>
      <c r="K49" s="262"/>
    </row>
    <row r="50" spans="1:11" ht="20.25" customHeight="1" x14ac:dyDescent="0.3">
      <c r="A50" s="1"/>
      <c r="B50" s="1"/>
      <c r="C50" s="1"/>
      <c r="E50" s="263" t="s">
        <v>314</v>
      </c>
      <c r="F50" s="263"/>
      <c r="G50" s="263"/>
      <c r="H50" s="26"/>
      <c r="I50" s="263" t="s">
        <v>314</v>
      </c>
      <c r="J50" s="263"/>
      <c r="K50" s="263"/>
    </row>
    <row r="51" spans="1:11" ht="20.25" customHeight="1" x14ac:dyDescent="0.3">
      <c r="A51" s="14"/>
      <c r="B51" s="14"/>
      <c r="C51" s="3" t="s">
        <v>10</v>
      </c>
      <c r="E51" s="38" t="s">
        <v>315</v>
      </c>
      <c r="F51" s="26"/>
      <c r="G51" s="38" t="s">
        <v>316</v>
      </c>
      <c r="H51" s="26"/>
      <c r="I51" s="38" t="s">
        <v>315</v>
      </c>
      <c r="J51" s="26"/>
      <c r="K51" s="38" t="s">
        <v>316</v>
      </c>
    </row>
    <row r="52" spans="1:11" ht="20.25" customHeight="1" x14ac:dyDescent="0.3">
      <c r="A52" s="27"/>
      <c r="B52" s="14"/>
      <c r="E52" s="3"/>
      <c r="F52" s="3"/>
      <c r="G52" s="3"/>
      <c r="H52" s="3"/>
      <c r="I52" s="3"/>
      <c r="J52" s="3"/>
      <c r="K52" s="3"/>
    </row>
    <row r="53" spans="1:11" ht="20.25" customHeight="1" x14ac:dyDescent="0.3">
      <c r="A53" s="14" t="s">
        <v>122</v>
      </c>
      <c r="D53" s="28"/>
      <c r="E53" s="10">
        <f>E34</f>
        <v>5152941</v>
      </c>
      <c r="F53" s="10"/>
      <c r="G53" s="10">
        <f>G34</f>
        <v>3975766</v>
      </c>
      <c r="H53" s="10"/>
      <c r="I53" s="10">
        <f>I34</f>
        <v>1980327</v>
      </c>
      <c r="J53" s="10"/>
      <c r="K53" s="10">
        <f>K34</f>
        <v>1628147</v>
      </c>
    </row>
    <row r="54" spans="1:11" ht="20.25" customHeight="1" x14ac:dyDescent="0.3">
      <c r="D54" s="28"/>
      <c r="E54" s="5"/>
      <c r="F54" s="5"/>
      <c r="G54" s="5"/>
      <c r="H54" s="5"/>
      <c r="I54" s="5"/>
      <c r="J54" s="5"/>
      <c r="K54" s="5"/>
    </row>
    <row r="55" spans="1:11" ht="20.25" customHeight="1" x14ac:dyDescent="0.3">
      <c r="A55" s="14" t="s">
        <v>125</v>
      </c>
      <c r="D55" s="28"/>
      <c r="E55" s="5"/>
      <c r="F55" s="5"/>
      <c r="G55" s="5"/>
      <c r="H55" s="5"/>
      <c r="I55" s="5"/>
      <c r="J55" s="5"/>
      <c r="K55" s="5"/>
    </row>
    <row r="56" spans="1:11" ht="20.25" customHeight="1" x14ac:dyDescent="0.3">
      <c r="A56" s="27" t="s">
        <v>328</v>
      </c>
      <c r="D56" s="28"/>
      <c r="E56" s="5"/>
      <c r="F56" s="5"/>
      <c r="G56" s="5"/>
      <c r="H56" s="5"/>
      <c r="I56" s="5"/>
      <c r="J56" s="5"/>
      <c r="K56" s="5"/>
    </row>
    <row r="57" spans="1:11" ht="20.25" customHeight="1" x14ac:dyDescent="0.3">
      <c r="A57" s="27" t="s">
        <v>127</v>
      </c>
      <c r="D57" s="28"/>
      <c r="E57" s="5"/>
      <c r="F57" s="5"/>
      <c r="G57" s="5"/>
      <c r="H57" s="5"/>
      <c r="I57" s="5"/>
      <c r="J57" s="5"/>
      <c r="K57" s="5"/>
    </row>
    <row r="58" spans="1:11" ht="20.25" customHeight="1" x14ac:dyDescent="0.3">
      <c r="A58" s="17" t="s">
        <v>329</v>
      </c>
      <c r="B58" s="14"/>
      <c r="D58" s="28"/>
      <c r="E58" s="45">
        <v>0</v>
      </c>
      <c r="F58" s="6"/>
      <c r="G58" s="45">
        <v>-14186</v>
      </c>
      <c r="H58" s="6"/>
      <c r="I58" s="15">
        <v>0</v>
      </c>
      <c r="J58" s="6"/>
      <c r="K58" s="15">
        <v>0</v>
      </c>
    </row>
    <row r="59" spans="1:11" ht="20.25" customHeight="1" x14ac:dyDescent="0.3">
      <c r="A59" s="17" t="s">
        <v>330</v>
      </c>
      <c r="B59" s="14"/>
      <c r="D59" s="28"/>
      <c r="E59" s="45">
        <v>-2473</v>
      </c>
      <c r="F59" s="6"/>
      <c r="G59" s="45">
        <v>-12433</v>
      </c>
      <c r="H59" s="6"/>
      <c r="I59" s="15">
        <v>0</v>
      </c>
      <c r="J59" s="6"/>
      <c r="K59" s="15">
        <v>0</v>
      </c>
    </row>
    <row r="60" spans="1:11" ht="20.25" customHeight="1" x14ac:dyDescent="0.3">
      <c r="A60" s="27" t="s">
        <v>331</v>
      </c>
      <c r="D60" s="28"/>
      <c r="E60" s="5"/>
      <c r="F60" s="5"/>
      <c r="G60" s="5"/>
      <c r="H60" s="5"/>
      <c r="I60" s="5"/>
      <c r="J60" s="5"/>
      <c r="K60" s="5"/>
    </row>
    <row r="61" spans="1:11" ht="20.25" customHeight="1" x14ac:dyDescent="0.3">
      <c r="A61" s="27" t="s">
        <v>127</v>
      </c>
      <c r="D61" s="28"/>
      <c r="E61" s="5"/>
      <c r="F61" s="5"/>
      <c r="G61" s="5"/>
      <c r="H61" s="5"/>
      <c r="I61" s="5"/>
      <c r="J61" s="5"/>
      <c r="K61" s="5"/>
    </row>
    <row r="62" spans="1:11" ht="20.25" customHeight="1" x14ac:dyDescent="0.3">
      <c r="A62" s="17" t="s">
        <v>332</v>
      </c>
      <c r="D62" s="28"/>
      <c r="E62" s="35"/>
      <c r="F62" s="5"/>
      <c r="G62" s="35"/>
      <c r="H62" s="5"/>
      <c r="I62" s="45"/>
      <c r="J62" s="5"/>
      <c r="K62" s="45"/>
    </row>
    <row r="63" spans="1:11" ht="20.25" customHeight="1" x14ac:dyDescent="0.3">
      <c r="A63" s="17" t="s">
        <v>333</v>
      </c>
      <c r="D63" s="28"/>
      <c r="E63" s="5">
        <v>524086</v>
      </c>
      <c r="F63" s="5"/>
      <c r="G63" s="5">
        <v>-7827</v>
      </c>
      <c r="H63" s="5"/>
      <c r="I63" s="45">
        <v>0</v>
      </c>
      <c r="J63" s="5"/>
      <c r="K63" s="45">
        <v>0</v>
      </c>
    </row>
    <row r="64" spans="1:11" ht="20.25" customHeight="1" x14ac:dyDescent="0.3">
      <c r="A64" s="17" t="s">
        <v>334</v>
      </c>
      <c r="D64" s="28"/>
      <c r="E64" s="5"/>
      <c r="F64" s="5"/>
      <c r="G64" s="5"/>
      <c r="H64" s="5"/>
      <c r="I64" s="45"/>
      <c r="J64" s="5"/>
      <c r="K64" s="45"/>
    </row>
    <row r="65" spans="1:11" ht="20.25" customHeight="1" x14ac:dyDescent="0.3">
      <c r="A65" s="17" t="s">
        <v>335</v>
      </c>
      <c r="D65" s="28"/>
      <c r="E65" s="5">
        <v>0</v>
      </c>
      <c r="F65" s="5"/>
      <c r="G65" s="5">
        <v>-1017735</v>
      </c>
      <c r="H65" s="5"/>
      <c r="I65" s="45">
        <v>0</v>
      </c>
      <c r="J65" s="5"/>
      <c r="K65" s="45">
        <v>0</v>
      </c>
    </row>
    <row r="66" spans="1:11" ht="20.25" customHeight="1" x14ac:dyDescent="0.3">
      <c r="A66" s="17" t="s">
        <v>336</v>
      </c>
      <c r="D66" s="28"/>
      <c r="E66" s="8">
        <v>111792</v>
      </c>
      <c r="F66" s="5"/>
      <c r="G66" s="8">
        <v>-1668320</v>
      </c>
      <c r="H66" s="5"/>
      <c r="I66" s="43">
        <v>0</v>
      </c>
      <c r="J66" s="5"/>
      <c r="K66" s="43">
        <v>0</v>
      </c>
    </row>
    <row r="67" spans="1:11" s="34" customFormat="1" ht="20.25" customHeight="1" x14ac:dyDescent="0.3">
      <c r="A67" s="14" t="s">
        <v>337</v>
      </c>
      <c r="B67" s="14"/>
      <c r="C67" s="33"/>
      <c r="D67" s="7"/>
      <c r="E67" s="10"/>
      <c r="F67" s="6"/>
      <c r="G67" s="10"/>
      <c r="H67" s="6"/>
      <c r="I67" s="22"/>
      <c r="J67" s="6"/>
      <c r="K67" s="22"/>
    </row>
    <row r="68" spans="1:11" s="34" customFormat="1" ht="20.25" customHeight="1" x14ac:dyDescent="0.3">
      <c r="A68" s="14" t="s">
        <v>338</v>
      </c>
      <c r="B68" s="14"/>
      <c r="C68" s="33"/>
      <c r="D68" s="7"/>
      <c r="E68" s="10">
        <f>SUM(E58:E66)</f>
        <v>633405</v>
      </c>
      <c r="F68" s="6"/>
      <c r="G68" s="10">
        <f>SUM(G58:G66)</f>
        <v>-2720501</v>
      </c>
      <c r="H68" s="6"/>
      <c r="I68" s="10">
        <f>SUM(I58:I66)</f>
        <v>0</v>
      </c>
      <c r="J68" s="6"/>
      <c r="K68" s="10">
        <f>SUM(K58:K66)</f>
        <v>0</v>
      </c>
    </row>
    <row r="69" spans="1:11" customFormat="1" ht="20.25" customHeight="1" x14ac:dyDescent="0.3">
      <c r="A69" t="s">
        <v>339</v>
      </c>
      <c r="B69" s="17"/>
      <c r="C69" s="3"/>
      <c r="D69" s="21"/>
      <c r="E69" s="20">
        <v>32505</v>
      </c>
      <c r="F69" s="44"/>
      <c r="G69" s="20">
        <v>-87635</v>
      </c>
      <c r="H69" s="44"/>
      <c r="I69" s="43">
        <v>0</v>
      </c>
      <c r="J69" s="44"/>
      <c r="K69" s="43">
        <v>0</v>
      </c>
    </row>
    <row r="70" spans="1:11" ht="20.25" customHeight="1" x14ac:dyDescent="0.3">
      <c r="A70" s="14" t="s">
        <v>340</v>
      </c>
      <c r="B70" s="14"/>
      <c r="D70" s="28"/>
      <c r="E70" s="5"/>
      <c r="F70" s="4"/>
      <c r="G70" s="5"/>
      <c r="H70" s="5"/>
      <c r="I70" s="5"/>
      <c r="J70" s="5"/>
      <c r="K70" s="5"/>
    </row>
    <row r="71" spans="1:11" ht="20.25" customHeight="1" x14ac:dyDescent="0.3">
      <c r="A71" s="14" t="s">
        <v>341</v>
      </c>
      <c r="B71" s="14"/>
      <c r="D71" s="28"/>
      <c r="E71" s="31">
        <f>E68-E69</f>
        <v>600900</v>
      </c>
      <c r="F71" s="6"/>
      <c r="G71" s="31">
        <f>G68-G69</f>
        <v>-2632866</v>
      </c>
      <c r="H71" s="10"/>
      <c r="I71" s="31">
        <f>SUM(I68:I69)</f>
        <v>0</v>
      </c>
      <c r="J71" s="10"/>
      <c r="K71" s="31">
        <f>SUM(K68:K69)</f>
        <v>0</v>
      </c>
    </row>
    <row r="72" spans="1:11" ht="20.25" customHeight="1" x14ac:dyDescent="0.3">
      <c r="A72" s="14" t="s">
        <v>342</v>
      </c>
      <c r="D72" s="28"/>
      <c r="E72" s="15"/>
      <c r="F72" s="4"/>
      <c r="G72" s="15"/>
      <c r="H72" s="5"/>
      <c r="I72" s="13"/>
      <c r="J72" s="5"/>
      <c r="K72" s="13"/>
    </row>
    <row r="73" spans="1:11" ht="20.25" customHeight="1" thickBot="1" x14ac:dyDescent="0.35">
      <c r="A73" s="14" t="s">
        <v>343</v>
      </c>
      <c r="D73" s="28"/>
      <c r="E73" s="12">
        <f>E53+E71</f>
        <v>5753841</v>
      </c>
      <c r="F73" s="6"/>
      <c r="G73" s="12">
        <f>G53+G71</f>
        <v>1342900</v>
      </c>
      <c r="H73" s="10"/>
      <c r="I73" s="12">
        <f>I53+I71</f>
        <v>1980327</v>
      </c>
      <c r="J73" s="10"/>
      <c r="K73" s="12">
        <f>K53+K71</f>
        <v>1628147</v>
      </c>
    </row>
    <row r="74" spans="1:11" ht="20.25" customHeight="1" thickTop="1" x14ac:dyDescent="0.3">
      <c r="D74" s="28"/>
      <c r="E74" s="15"/>
      <c r="F74" s="15"/>
      <c r="G74" s="15"/>
      <c r="H74" s="15"/>
      <c r="I74" s="13"/>
      <c r="J74" s="5"/>
      <c r="K74" s="13"/>
    </row>
    <row r="75" spans="1:11" ht="20.25" customHeight="1" x14ac:dyDescent="0.3">
      <c r="A75" s="14" t="s">
        <v>344</v>
      </c>
      <c r="B75" s="14"/>
      <c r="D75" s="28"/>
      <c r="E75" s="10"/>
      <c r="F75" s="6"/>
      <c r="G75" s="10"/>
      <c r="H75" s="6"/>
      <c r="I75" s="10"/>
      <c r="J75" s="6"/>
      <c r="K75" s="10"/>
    </row>
    <row r="76" spans="1:11" ht="20.25" customHeight="1" x14ac:dyDescent="0.3">
      <c r="A76" s="14" t="s">
        <v>345</v>
      </c>
      <c r="B76" s="14"/>
      <c r="D76" s="28"/>
      <c r="E76" s="10"/>
      <c r="F76" s="6"/>
      <c r="G76" s="10"/>
      <c r="H76" s="6"/>
      <c r="I76" s="10"/>
      <c r="J76" s="6"/>
      <c r="K76" s="10"/>
    </row>
    <row r="77" spans="1:11" ht="20.25" customHeight="1" x14ac:dyDescent="0.3">
      <c r="A77" s="17" t="s">
        <v>120</v>
      </c>
      <c r="D77" s="28"/>
      <c r="E77" s="5">
        <v>4946540</v>
      </c>
      <c r="F77" s="5"/>
      <c r="G77" s="5">
        <v>-763160</v>
      </c>
      <c r="H77"/>
      <c r="I77" s="18">
        <v>1971058</v>
      </c>
      <c r="J77"/>
      <c r="K77" s="18">
        <v>1628147</v>
      </c>
    </row>
    <row r="78" spans="1:11" ht="20.25" customHeight="1" x14ac:dyDescent="0.3">
      <c r="A78" s="17" t="s">
        <v>121</v>
      </c>
      <c r="B78" s="14"/>
      <c r="D78" s="28"/>
      <c r="E78" s="32">
        <v>809179</v>
      </c>
      <c r="F78" s="4"/>
      <c r="G78" s="32">
        <v>2106066</v>
      </c>
      <c r="H78" s="6"/>
      <c r="I78" s="43" t="s">
        <v>317</v>
      </c>
      <c r="J78" s="44"/>
      <c r="K78" s="43">
        <v>0</v>
      </c>
    </row>
    <row r="79" spans="1:11" s="34" customFormat="1" ht="20.25" customHeight="1" x14ac:dyDescent="0.3">
      <c r="A79" s="14" t="s">
        <v>344</v>
      </c>
      <c r="B79" s="14"/>
      <c r="C79" s="33"/>
      <c r="D79" s="7"/>
      <c r="E79" s="10"/>
      <c r="F79" s="6"/>
      <c r="G79" s="10"/>
      <c r="H79" s="6"/>
      <c r="I79" s="10"/>
      <c r="J79" s="6"/>
      <c r="K79" s="10"/>
    </row>
    <row r="80" spans="1:11" ht="20.25" customHeight="1" thickBot="1" x14ac:dyDescent="0.35">
      <c r="A80" s="14" t="s">
        <v>343</v>
      </c>
      <c r="D80" s="28"/>
      <c r="E80" s="12">
        <f>SUM(E77:E78)</f>
        <v>5755719</v>
      </c>
      <c r="F80" s="6"/>
      <c r="G80" s="12">
        <f>SUM(G77:G78)</f>
        <v>1342906</v>
      </c>
      <c r="H80" s="6"/>
      <c r="I80" s="12">
        <f>SUM(I77:I78)</f>
        <v>1971058</v>
      </c>
      <c r="J80" s="6"/>
      <c r="K80" s="12">
        <f>SUM(K77:K78)</f>
        <v>1628147</v>
      </c>
    </row>
    <row r="81" spans="1:11" ht="20.25" customHeight="1" thickTop="1" x14ac:dyDescent="0.3">
      <c r="A81" s="14"/>
      <c r="D81" s="28"/>
      <c r="E81" s="10"/>
      <c r="F81" s="5"/>
      <c r="G81" s="10"/>
      <c r="H81" s="5"/>
      <c r="I81" s="10"/>
      <c r="J81" s="4"/>
      <c r="K81" s="10"/>
    </row>
    <row r="82" spans="1:11" s="34" customFormat="1" ht="20.25" customHeight="1" x14ac:dyDescent="0.3">
      <c r="B82" s="14"/>
      <c r="C82" s="3"/>
      <c r="D82" s="7"/>
      <c r="E82" s="42"/>
      <c r="F82" s="41"/>
      <c r="G82" s="42"/>
      <c r="H82" s="41"/>
      <c r="I82" s="42"/>
      <c r="J82" s="41"/>
      <c r="K82" s="42"/>
    </row>
    <row r="83" spans="1:11" s="34" customFormat="1" ht="20.25" customHeight="1" x14ac:dyDescent="0.3">
      <c r="B83" s="14"/>
      <c r="C83" s="3"/>
      <c r="D83" s="7"/>
      <c r="E83" s="42"/>
      <c r="F83" s="41"/>
      <c r="G83" s="42"/>
      <c r="H83" s="41"/>
      <c r="I83" s="42"/>
      <c r="J83" s="41"/>
      <c r="K83" s="42"/>
    </row>
    <row r="84" spans="1:11" s="34" customFormat="1" ht="20.25" customHeight="1" x14ac:dyDescent="0.3">
      <c r="B84" s="14"/>
      <c r="C84" s="3"/>
      <c r="D84" s="7"/>
      <c r="E84" s="42"/>
      <c r="F84" s="41"/>
      <c r="G84" s="42"/>
      <c r="H84" s="41"/>
      <c r="I84" s="42"/>
      <c r="J84" s="41"/>
      <c r="K84" s="42"/>
    </row>
    <row r="85" spans="1:11" s="34" customFormat="1" ht="20.25" customHeight="1" x14ac:dyDescent="0.3">
      <c r="B85" s="14"/>
      <c r="C85" s="3"/>
      <c r="D85" s="7"/>
      <c r="E85" s="42"/>
      <c r="F85" s="41"/>
      <c r="G85" s="42"/>
      <c r="H85" s="41"/>
      <c r="I85" s="42"/>
      <c r="J85" s="41"/>
      <c r="K85" s="42"/>
    </row>
  </sheetData>
  <mergeCells count="16">
    <mergeCell ref="E5:G5"/>
    <mergeCell ref="I5:K5"/>
    <mergeCell ref="E7:G7"/>
    <mergeCell ref="E8:G8"/>
    <mergeCell ref="I7:K7"/>
    <mergeCell ref="I8:K8"/>
    <mergeCell ref="E49:G49"/>
    <mergeCell ref="E50:G50"/>
    <mergeCell ref="I49:K49"/>
    <mergeCell ref="I50:K50"/>
    <mergeCell ref="E6:G6"/>
    <mergeCell ref="I6:K6"/>
    <mergeCell ref="E48:G48"/>
    <mergeCell ref="I48:K48"/>
    <mergeCell ref="E47:G47"/>
    <mergeCell ref="I47:K47"/>
  </mergeCells>
  <phoneticPr fontId="0" type="noConversion"/>
  <pageMargins left="0.7" right="0.7" top="0.48" bottom="0.5" header="0.5" footer="0.5"/>
  <pageSetup paperSize="9" scale="92" firstPageNumber="6" orientation="portrait" useFirstPageNumber="1" r:id="rId1"/>
  <headerFooter alignWithMargins="0">
    <oddFooter>&amp;LThe accompanying notes are an integral part of these financial statements.
&amp;C&amp;P</oddFooter>
  </headerFooter>
  <rowBreaks count="1" manualBreakCount="1">
    <brk id="42" max="10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BS 2-5</vt:lpstr>
      <vt:lpstr>PL 6-9</vt:lpstr>
      <vt:lpstr>CH10</vt:lpstr>
      <vt:lpstr>CH11</vt:lpstr>
      <vt:lpstr>CH12</vt:lpstr>
      <vt:lpstr>CH13</vt:lpstr>
      <vt:lpstr>CF 14-17</vt:lpstr>
      <vt:lpstr>PL</vt:lpstr>
      <vt:lpstr>'BS 2-5'!Print_Area</vt:lpstr>
      <vt:lpstr>'CF 14-17'!Print_Area</vt:lpstr>
      <vt:lpstr>'CH10'!Print_Area</vt:lpstr>
      <vt:lpstr>'CH11'!Print_Area</vt:lpstr>
      <vt:lpstr>'CH13'!Print_Area</vt:lpstr>
      <vt:lpstr>PL!Print_Area</vt:lpstr>
      <vt:lpstr>'PL 6-9'!Print_Area</vt:lpstr>
    </vt:vector>
  </TitlesOfParts>
  <Manager/>
  <Company>KPMG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kkamtang</dc:creator>
  <cp:keywords/>
  <dc:description/>
  <cp:lastModifiedBy>PARADEE MEKKAWEE</cp:lastModifiedBy>
  <cp:revision/>
  <cp:lastPrinted>2023-08-07T06:47:08Z</cp:lastPrinted>
  <dcterms:created xsi:type="dcterms:W3CDTF">2005-02-11T01:43:17Z</dcterms:created>
  <dcterms:modified xsi:type="dcterms:W3CDTF">2023-08-15T06:17:51Z</dcterms:modified>
  <cp:category/>
  <cp:contentStatus/>
</cp:coreProperties>
</file>